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activeTab="1"/>
  </bookViews>
  <sheets>
    <sheet name="Kent Analysis" sheetId="1" r:id="rId1"/>
    <sheet name="Previous UKIP - Current UKIP" sheetId="2" r:id="rId2"/>
    <sheet name="Previous No UKIP - Current UKIP" sheetId="3" r:id="rId3"/>
    <sheet name="Chart" sheetId="4" r:id="rId4"/>
  </sheets>
  <definedNames>
    <definedName name="Data" localSheetId="2">'Previous No UKIP - Current UKIP'!$AH$6:$AH$47</definedName>
    <definedName name="Data" localSheetId="1">'Previous UKIP - Current UKIP'!$AH$6:$AH$29</definedName>
    <definedName name="UKIP" localSheetId="2">'Previous No UKIP - Current UKIP'!$AH$5:$AH$47</definedName>
    <definedName name="UKIP" localSheetId="1">'Previous UKIP - Current UKIP'!$AH$5:$AH$29</definedName>
  </definedNames>
  <calcPr calcId="0"/>
</workbook>
</file>

<file path=xl/calcChain.xml><?xml version="1.0" encoding="utf-8"?>
<calcChain xmlns="http://schemas.openxmlformats.org/spreadsheetml/2006/main">
  <c r="AQ69" i="3"/>
  <c r="AQ68"/>
  <c r="AQ67"/>
  <c r="AQ66"/>
  <c r="AQ62"/>
  <c r="AQ61"/>
  <c r="AQ60"/>
  <c r="AQ59"/>
  <c r="AQ58"/>
  <c r="AQ54"/>
  <c r="AQ53"/>
  <c r="AQ52"/>
  <c r="AP27" i="2"/>
  <c r="AP26"/>
  <c r="AP25"/>
  <c r="AP24"/>
  <c r="AP20"/>
  <c r="AP19"/>
  <c r="AP18"/>
  <c r="AP17"/>
  <c r="AP16"/>
  <c r="AP12"/>
  <c r="AP11"/>
  <c r="AP10"/>
  <c r="AK103" i="3"/>
  <c r="AK106"/>
  <c r="AK69"/>
  <c r="AK73"/>
  <c r="AK77"/>
  <c r="AK81"/>
  <c r="AK85"/>
  <c r="AK89"/>
  <c r="AK93"/>
  <c r="AK97"/>
  <c r="AK52"/>
  <c r="AK56"/>
  <c r="AK60"/>
  <c r="AK64"/>
  <c r="AK51"/>
  <c r="AF40" i="2"/>
  <c r="AF39"/>
  <c r="AF38"/>
  <c r="AF37"/>
  <c r="AF36"/>
  <c r="AJ37" s="1"/>
  <c r="AK37" s="1"/>
  <c r="AL37" s="1"/>
  <c r="AF35"/>
  <c r="AF34"/>
  <c r="AF33"/>
  <c r="AG60" i="3"/>
  <c r="AG59"/>
  <c r="AG58"/>
  <c r="AG57"/>
  <c r="AG56"/>
  <c r="AG55"/>
  <c r="AG54"/>
  <c r="AK101" s="1"/>
  <c r="AL101" s="1"/>
  <c r="AM101" s="1"/>
  <c r="AG53"/>
  <c r="AG52"/>
  <c r="AG51"/>
  <c r="AM6"/>
  <c r="AN6"/>
  <c r="AO6"/>
  <c r="AP6"/>
  <c r="AQ6"/>
  <c r="AM7"/>
  <c r="AN7"/>
  <c r="AO7"/>
  <c r="AP7"/>
  <c r="AQ7"/>
  <c r="AM8"/>
  <c r="AN8"/>
  <c r="AO8"/>
  <c r="AP8"/>
  <c r="AQ8"/>
  <c r="AM9"/>
  <c r="AN9"/>
  <c r="AO9"/>
  <c r="AP9"/>
  <c r="AQ9"/>
  <c r="AM10"/>
  <c r="AN10"/>
  <c r="AO10"/>
  <c r="AP10"/>
  <c r="AQ10"/>
  <c r="AM11"/>
  <c r="AN11"/>
  <c r="AO11"/>
  <c r="AP11"/>
  <c r="AQ11"/>
  <c r="AM12"/>
  <c r="AN12"/>
  <c r="AO12"/>
  <c r="AP12"/>
  <c r="AQ12"/>
  <c r="AM13"/>
  <c r="AN13"/>
  <c r="AO13"/>
  <c r="AP13"/>
  <c r="AQ13"/>
  <c r="AM14"/>
  <c r="AN14"/>
  <c r="AO14"/>
  <c r="AP14"/>
  <c r="AQ14"/>
  <c r="AM15"/>
  <c r="AN15"/>
  <c r="AO15"/>
  <c r="AP15"/>
  <c r="AQ15"/>
  <c r="AE30"/>
  <c r="AF30"/>
  <c r="AG30"/>
  <c r="AH30"/>
  <c r="AI30"/>
  <c r="AJ30"/>
  <c r="AK30"/>
  <c r="AL30"/>
  <c r="AM30"/>
  <c r="AN30"/>
  <c r="AO30"/>
  <c r="AP30"/>
  <c r="AQ30"/>
  <c r="AE31"/>
  <c r="AF31"/>
  <c r="AG31"/>
  <c r="AH31"/>
  <c r="AI31"/>
  <c r="AJ31"/>
  <c r="AK31"/>
  <c r="AL31"/>
  <c r="AM31"/>
  <c r="AN31"/>
  <c r="AO31"/>
  <c r="AP31"/>
  <c r="AQ31"/>
  <c r="AE32"/>
  <c r="AF32"/>
  <c r="AG32"/>
  <c r="AH32"/>
  <c r="AI32"/>
  <c r="AJ32"/>
  <c r="AK32"/>
  <c r="AL32"/>
  <c r="AM32"/>
  <c r="AN32"/>
  <c r="AO32"/>
  <c r="AP32"/>
  <c r="AQ32"/>
  <c r="AE33"/>
  <c r="AF33"/>
  <c r="AG33"/>
  <c r="AH33"/>
  <c r="AI33"/>
  <c r="AJ33"/>
  <c r="AK33"/>
  <c r="AL33"/>
  <c r="AM33"/>
  <c r="AN33"/>
  <c r="AO33"/>
  <c r="AP33"/>
  <c r="AQ33"/>
  <c r="AE34"/>
  <c r="AF34"/>
  <c r="AG34"/>
  <c r="AH34"/>
  <c r="AI34"/>
  <c r="AJ34"/>
  <c r="AK34"/>
  <c r="AL34"/>
  <c r="AM34"/>
  <c r="AN34"/>
  <c r="AO34"/>
  <c r="AP34"/>
  <c r="AQ34"/>
  <c r="AE35"/>
  <c r="AF35"/>
  <c r="AG35"/>
  <c r="AH35"/>
  <c r="AI35"/>
  <c r="AJ35"/>
  <c r="AK35"/>
  <c r="AL35"/>
  <c r="AM35"/>
  <c r="AN35"/>
  <c r="AO35"/>
  <c r="AP35"/>
  <c r="AQ35"/>
  <c r="AE36"/>
  <c r="AF36"/>
  <c r="AG36"/>
  <c r="AH36"/>
  <c r="AI36"/>
  <c r="AJ36"/>
  <c r="AK36"/>
  <c r="AL36"/>
  <c r="AM36"/>
  <c r="AN36"/>
  <c r="AO36"/>
  <c r="AP36"/>
  <c r="AQ36"/>
  <c r="AE37"/>
  <c r="AF37"/>
  <c r="AG37"/>
  <c r="AH37"/>
  <c r="AI37"/>
  <c r="AJ37"/>
  <c r="AK37"/>
  <c r="AL37"/>
  <c r="AM37"/>
  <c r="AN37"/>
  <c r="AO37"/>
  <c r="AP37"/>
  <c r="AQ37"/>
  <c r="AE38"/>
  <c r="AF38"/>
  <c r="AG38"/>
  <c r="AH38"/>
  <c r="AI38"/>
  <c r="AJ38"/>
  <c r="AK38"/>
  <c r="AL38"/>
  <c r="AM38"/>
  <c r="AN38"/>
  <c r="AO38"/>
  <c r="AP38"/>
  <c r="AQ38"/>
  <c r="AE39"/>
  <c r="AF39"/>
  <c r="AG39"/>
  <c r="AH39"/>
  <c r="AI39"/>
  <c r="AJ39"/>
  <c r="AK39"/>
  <c r="AL39"/>
  <c r="AM39"/>
  <c r="AN39"/>
  <c r="AO39"/>
  <c r="AP39"/>
  <c r="AQ39"/>
  <c r="AE40"/>
  <c r="AF40"/>
  <c r="AG40"/>
  <c r="AH40"/>
  <c r="AI40"/>
  <c r="AJ40"/>
  <c r="AK40"/>
  <c r="AL40"/>
  <c r="AM40"/>
  <c r="AN40"/>
  <c r="AO40"/>
  <c r="AP40"/>
  <c r="AQ40"/>
  <c r="AE41"/>
  <c r="AF41"/>
  <c r="AG41"/>
  <c r="AH41"/>
  <c r="AI41"/>
  <c r="AJ41"/>
  <c r="AK41"/>
  <c r="AL41"/>
  <c r="AM41"/>
  <c r="AN41"/>
  <c r="AO41"/>
  <c r="AP41"/>
  <c r="AQ41"/>
  <c r="AE42"/>
  <c r="AF42"/>
  <c r="AG42"/>
  <c r="AH42"/>
  <c r="AI42"/>
  <c r="AJ42"/>
  <c r="AK42"/>
  <c r="AL42"/>
  <c r="AM42"/>
  <c r="AN42"/>
  <c r="AO42"/>
  <c r="AP42"/>
  <c r="AQ42"/>
  <c r="AE43"/>
  <c r="AF43"/>
  <c r="AG43"/>
  <c r="AH43"/>
  <c r="AI43"/>
  <c r="AJ43"/>
  <c r="AK43"/>
  <c r="AL43"/>
  <c r="AM43"/>
  <c r="AN43"/>
  <c r="AO43"/>
  <c r="AP43"/>
  <c r="AQ43"/>
  <c r="AE44"/>
  <c r="AF44"/>
  <c r="AG44"/>
  <c r="AH44"/>
  <c r="AI44"/>
  <c r="AJ44"/>
  <c r="AK44"/>
  <c r="AL44"/>
  <c r="AM44"/>
  <c r="AN44"/>
  <c r="AO44"/>
  <c r="AP44"/>
  <c r="AQ44"/>
  <c r="AE45"/>
  <c r="AF45"/>
  <c r="AG45"/>
  <c r="AH45"/>
  <c r="AI45"/>
  <c r="AJ45"/>
  <c r="AK45"/>
  <c r="AL45"/>
  <c r="AM45"/>
  <c r="AN45"/>
  <c r="AO45"/>
  <c r="AP45"/>
  <c r="AQ45"/>
  <c r="AE46"/>
  <c r="AF46"/>
  <c r="AG46"/>
  <c r="AH46"/>
  <c r="AI46"/>
  <c r="AJ46"/>
  <c r="AK46"/>
  <c r="AL46"/>
  <c r="AM46"/>
  <c r="AN46"/>
  <c r="AO46"/>
  <c r="AP46"/>
  <c r="AQ46"/>
  <c r="AE47"/>
  <c r="AF47"/>
  <c r="AG47"/>
  <c r="AH47"/>
  <c r="AI47"/>
  <c r="AJ47"/>
  <c r="AK47"/>
  <c r="AL47"/>
  <c r="AM47"/>
  <c r="AN47"/>
  <c r="AO47"/>
  <c r="AP47"/>
  <c r="AQ47"/>
  <c r="AL17"/>
  <c r="AM17"/>
  <c r="AN17"/>
  <c r="AO17"/>
  <c r="AP17"/>
  <c r="AQ17"/>
  <c r="AL18"/>
  <c r="AM18"/>
  <c r="AN18"/>
  <c r="AO18"/>
  <c r="AP18"/>
  <c r="AQ18"/>
  <c r="AL19"/>
  <c r="AM19"/>
  <c r="AN19"/>
  <c r="AO19"/>
  <c r="AP19"/>
  <c r="AQ19"/>
  <c r="AL20"/>
  <c r="AM20"/>
  <c r="AN20"/>
  <c r="AO20"/>
  <c r="AP20"/>
  <c r="AQ20"/>
  <c r="AL21"/>
  <c r="AM21"/>
  <c r="AN21"/>
  <c r="AO21"/>
  <c r="AP21"/>
  <c r="AQ21"/>
  <c r="AL22"/>
  <c r="AM22"/>
  <c r="AN22"/>
  <c r="AO22"/>
  <c r="AP22"/>
  <c r="AQ22"/>
  <c r="AL23"/>
  <c r="AM23"/>
  <c r="AN23"/>
  <c r="AO23"/>
  <c r="AP23"/>
  <c r="AQ23"/>
  <c r="AL24"/>
  <c r="AM24"/>
  <c r="AN24"/>
  <c r="AO24"/>
  <c r="AP24"/>
  <c r="AQ24"/>
  <c r="AL25"/>
  <c r="AM25"/>
  <c r="AN25"/>
  <c r="AO25"/>
  <c r="AP25"/>
  <c r="AQ25"/>
  <c r="AL26"/>
  <c r="AM26"/>
  <c r="AN26"/>
  <c r="AO26"/>
  <c r="AP26"/>
  <c r="AQ26"/>
  <c r="AL27"/>
  <c r="AM27"/>
  <c r="AN27"/>
  <c r="AO27"/>
  <c r="AP27"/>
  <c r="AQ27"/>
  <c r="AL28"/>
  <c r="AM28"/>
  <c r="AN28"/>
  <c r="AO28"/>
  <c r="AP28"/>
  <c r="AQ28"/>
  <c r="AL29"/>
  <c r="AM29"/>
  <c r="AN29"/>
  <c r="AO29"/>
  <c r="AP29"/>
  <c r="AQ29"/>
  <c r="AM16"/>
  <c r="AN16"/>
  <c r="AO16"/>
  <c r="AP16"/>
  <c r="AQ16"/>
  <c r="AC30"/>
  <c r="AC31"/>
  <c r="AC32"/>
  <c r="AC33"/>
  <c r="AC34"/>
  <c r="AC35"/>
  <c r="AC36"/>
  <c r="AC37"/>
  <c r="AC38"/>
  <c r="AC39"/>
  <c r="AC40"/>
  <c r="AC41"/>
  <c r="AC42"/>
  <c r="AC43"/>
  <c r="AC44"/>
  <c r="AC45"/>
  <c r="AC46"/>
  <c r="AC47"/>
  <c r="AC29"/>
  <c r="AI29" s="1"/>
  <c r="AC28"/>
  <c r="AC27"/>
  <c r="AC26"/>
  <c r="AC25"/>
  <c r="AC24"/>
  <c r="AC23"/>
  <c r="AC22"/>
  <c r="AC21"/>
  <c r="AC20"/>
  <c r="AC19"/>
  <c r="AC18"/>
  <c r="AC17"/>
  <c r="AC16"/>
  <c r="AC15"/>
  <c r="AC14"/>
  <c r="AC13"/>
  <c r="AC12"/>
  <c r="AC11"/>
  <c r="AC10"/>
  <c r="AC9"/>
  <c r="AC8"/>
  <c r="AC7"/>
  <c r="AC6"/>
  <c r="AK29"/>
  <c r="AJ29"/>
  <c r="AH29"/>
  <c r="AG29"/>
  <c r="AF29"/>
  <c r="AE29"/>
  <c r="AK28"/>
  <c r="AJ28"/>
  <c r="AI28"/>
  <c r="AH28"/>
  <c r="AG28"/>
  <c r="AF28"/>
  <c r="AE28"/>
  <c r="AK27"/>
  <c r="AJ27"/>
  <c r="AI27"/>
  <c r="AH27"/>
  <c r="AG27"/>
  <c r="AF27"/>
  <c r="AE27"/>
  <c r="AK26"/>
  <c r="AJ26"/>
  <c r="AI26"/>
  <c r="AH26"/>
  <c r="AG26"/>
  <c r="AF26"/>
  <c r="AE26"/>
  <c r="AK25"/>
  <c r="AJ25"/>
  <c r="AI25"/>
  <c r="AH25"/>
  <c r="AG25"/>
  <c r="AF25"/>
  <c r="AE25"/>
  <c r="AK24"/>
  <c r="AJ24"/>
  <c r="AI24"/>
  <c r="AH24"/>
  <c r="AG24"/>
  <c r="AF24"/>
  <c r="AE24"/>
  <c r="AK23"/>
  <c r="AJ23"/>
  <c r="AI23"/>
  <c r="AH23"/>
  <c r="AG23"/>
  <c r="AF23"/>
  <c r="AE23"/>
  <c r="AK22"/>
  <c r="AJ22"/>
  <c r="AI22"/>
  <c r="AH22"/>
  <c r="AG22"/>
  <c r="AF22"/>
  <c r="AE22"/>
  <c r="AK21"/>
  <c r="AJ21"/>
  <c r="AI21"/>
  <c r="AH21"/>
  <c r="AG21"/>
  <c r="AF21"/>
  <c r="AE21"/>
  <c r="AK20"/>
  <c r="AJ20"/>
  <c r="AI20"/>
  <c r="AH20"/>
  <c r="AG20"/>
  <c r="AF20"/>
  <c r="AE20"/>
  <c r="AK19"/>
  <c r="AJ19"/>
  <c r="AI19"/>
  <c r="AH19"/>
  <c r="AG19"/>
  <c r="AF19"/>
  <c r="AE19"/>
  <c r="AK18"/>
  <c r="AJ18"/>
  <c r="AI18"/>
  <c r="AH18"/>
  <c r="AG18"/>
  <c r="AF18"/>
  <c r="AE18"/>
  <c r="AK17"/>
  <c r="AJ17"/>
  <c r="AI17"/>
  <c r="AH17"/>
  <c r="AG17"/>
  <c r="AF17"/>
  <c r="AE17"/>
  <c r="AL16"/>
  <c r="AK16"/>
  <c r="AJ16"/>
  <c r="AI16"/>
  <c r="AH16"/>
  <c r="AG16"/>
  <c r="AF16"/>
  <c r="AE16"/>
  <c r="AL15"/>
  <c r="AK15"/>
  <c r="AJ15"/>
  <c r="AI15"/>
  <c r="AH15"/>
  <c r="AG15"/>
  <c r="AF15"/>
  <c r="AE15"/>
  <c r="AL14"/>
  <c r="AK14"/>
  <c r="AJ14"/>
  <c r="AI14"/>
  <c r="AH14"/>
  <c r="AG14"/>
  <c r="AF14"/>
  <c r="AE14"/>
  <c r="AL13"/>
  <c r="AK13"/>
  <c r="AJ13"/>
  <c r="AI13"/>
  <c r="AH13"/>
  <c r="AG13"/>
  <c r="AF13"/>
  <c r="AE13"/>
  <c r="AL12"/>
  <c r="AK12"/>
  <c r="AJ12"/>
  <c r="AI12"/>
  <c r="AH12"/>
  <c r="AG12"/>
  <c r="AF12"/>
  <c r="AE12"/>
  <c r="AL11"/>
  <c r="AK11"/>
  <c r="AJ11"/>
  <c r="AI11"/>
  <c r="AH11"/>
  <c r="AG11"/>
  <c r="AF11"/>
  <c r="AE11"/>
  <c r="AL10"/>
  <c r="AK10"/>
  <c r="AJ10"/>
  <c r="AI10"/>
  <c r="AH10"/>
  <c r="AG10"/>
  <c r="AF10"/>
  <c r="AE10"/>
  <c r="AL9"/>
  <c r="AK9"/>
  <c r="AJ9"/>
  <c r="AI9"/>
  <c r="AH9"/>
  <c r="AG9"/>
  <c r="AF9"/>
  <c r="AE9"/>
  <c r="AL8"/>
  <c r="AK8"/>
  <c r="AJ8"/>
  <c r="AI8"/>
  <c r="AH8"/>
  <c r="AG8"/>
  <c r="AF8"/>
  <c r="AE8"/>
  <c r="AL7"/>
  <c r="AK7"/>
  <c r="AJ7"/>
  <c r="AI7"/>
  <c r="AH7"/>
  <c r="AG7"/>
  <c r="AF7"/>
  <c r="AE7"/>
  <c r="AL6"/>
  <c r="AK6"/>
  <c r="AJ6"/>
  <c r="AI6"/>
  <c r="AH6"/>
  <c r="AG6"/>
  <c r="AF6"/>
  <c r="AE6"/>
  <c r="AE7" i="2"/>
  <c r="AF7"/>
  <c r="AG7"/>
  <c r="AH7"/>
  <c r="AI7"/>
  <c r="AJ7"/>
  <c r="AK7"/>
  <c r="AL7"/>
  <c r="AE8"/>
  <c r="AF8"/>
  <c r="AG8"/>
  <c r="AH8"/>
  <c r="AI8"/>
  <c r="AJ8"/>
  <c r="AK8"/>
  <c r="AL8"/>
  <c r="AE9"/>
  <c r="AF9"/>
  <c r="AG9"/>
  <c r="AH9"/>
  <c r="AI9"/>
  <c r="AJ9"/>
  <c r="AK9"/>
  <c r="AL9"/>
  <c r="AE10"/>
  <c r="AF10"/>
  <c r="AG10"/>
  <c r="AH10"/>
  <c r="AI10"/>
  <c r="AJ10"/>
  <c r="AK10"/>
  <c r="AL10"/>
  <c r="AE11"/>
  <c r="AF11"/>
  <c r="AG11"/>
  <c r="AH11"/>
  <c r="AI11"/>
  <c r="AJ11"/>
  <c r="AK11"/>
  <c r="AL11"/>
  <c r="AE12"/>
  <c r="AF12"/>
  <c r="AG12"/>
  <c r="AH12"/>
  <c r="AI12"/>
  <c r="AJ12"/>
  <c r="AK12"/>
  <c r="AL12"/>
  <c r="AE13"/>
  <c r="AF13"/>
  <c r="AG13"/>
  <c r="AH13"/>
  <c r="AI13"/>
  <c r="AJ13"/>
  <c r="AK13"/>
  <c r="AL13"/>
  <c r="AE14"/>
  <c r="AF14"/>
  <c r="AG14"/>
  <c r="AH14"/>
  <c r="AI14"/>
  <c r="AJ14"/>
  <c r="AK14"/>
  <c r="AL14"/>
  <c r="AE15"/>
  <c r="AF15"/>
  <c r="AG15"/>
  <c r="AH15"/>
  <c r="AI15"/>
  <c r="AJ15"/>
  <c r="AK15"/>
  <c r="AL15"/>
  <c r="AE16"/>
  <c r="AF16"/>
  <c r="AG16"/>
  <c r="AH16"/>
  <c r="AI16"/>
  <c r="AJ16"/>
  <c r="AK16"/>
  <c r="AL16"/>
  <c r="AE17"/>
  <c r="AF17"/>
  <c r="AG17"/>
  <c r="AH17"/>
  <c r="AI17"/>
  <c r="AJ17"/>
  <c r="AK17"/>
  <c r="AL17"/>
  <c r="AE18"/>
  <c r="AF18"/>
  <c r="AG18"/>
  <c r="AH18"/>
  <c r="AI18"/>
  <c r="AJ18"/>
  <c r="AK18"/>
  <c r="AL18"/>
  <c r="AE19"/>
  <c r="AF19"/>
  <c r="AG19"/>
  <c r="AH19"/>
  <c r="AI19"/>
  <c r="AJ19"/>
  <c r="AK19"/>
  <c r="AL19"/>
  <c r="AE20"/>
  <c r="AF20"/>
  <c r="AG20"/>
  <c r="AH20"/>
  <c r="AI20"/>
  <c r="AJ20"/>
  <c r="AK20"/>
  <c r="AL20"/>
  <c r="AE21"/>
  <c r="AF21"/>
  <c r="AG21"/>
  <c r="AH21"/>
  <c r="AI21"/>
  <c r="AJ21"/>
  <c r="AK21"/>
  <c r="AL21"/>
  <c r="AE22"/>
  <c r="AF22"/>
  <c r="AG22"/>
  <c r="AH22"/>
  <c r="AI22"/>
  <c r="AJ22"/>
  <c r="AK22"/>
  <c r="AL22"/>
  <c r="AE23"/>
  <c r="AF23"/>
  <c r="AG23"/>
  <c r="AH23"/>
  <c r="AI23"/>
  <c r="AJ23"/>
  <c r="AK23"/>
  <c r="AL23"/>
  <c r="AE24"/>
  <c r="AF24"/>
  <c r="AG24"/>
  <c r="AH24"/>
  <c r="AI24"/>
  <c r="AJ24"/>
  <c r="AK24"/>
  <c r="AL24"/>
  <c r="AE25"/>
  <c r="AF25"/>
  <c r="AG25"/>
  <c r="AH25"/>
  <c r="AI25"/>
  <c r="AJ25"/>
  <c r="AK25"/>
  <c r="AL25"/>
  <c r="AE26"/>
  <c r="AF26"/>
  <c r="AG26"/>
  <c r="AH26"/>
  <c r="AI26"/>
  <c r="AJ26"/>
  <c r="AK26"/>
  <c r="AL26"/>
  <c r="AE27"/>
  <c r="AF27"/>
  <c r="AG27"/>
  <c r="AH27"/>
  <c r="AI27"/>
  <c r="AJ27"/>
  <c r="AK27"/>
  <c r="AL27"/>
  <c r="AE28"/>
  <c r="AF28"/>
  <c r="AG28"/>
  <c r="AH28"/>
  <c r="AI28"/>
  <c r="AJ28"/>
  <c r="AK28"/>
  <c r="AL28"/>
  <c r="AE29"/>
  <c r="AF29"/>
  <c r="AG29"/>
  <c r="AH29"/>
  <c r="AI29"/>
  <c r="AJ29"/>
  <c r="AK29"/>
  <c r="AL29"/>
  <c r="AF6"/>
  <c r="AG6"/>
  <c r="AH6"/>
  <c r="AI6"/>
  <c r="AJ6"/>
  <c r="AK6"/>
  <c r="AL6"/>
  <c r="AE6"/>
  <c r="AC7"/>
  <c r="AC8"/>
  <c r="AC9"/>
  <c r="AC10"/>
  <c r="AC11"/>
  <c r="AC12"/>
  <c r="AC13"/>
  <c r="AC14"/>
  <c r="AC15"/>
  <c r="AC16"/>
  <c r="AC17"/>
  <c r="AC18"/>
  <c r="AC19"/>
  <c r="AC20"/>
  <c r="AC21"/>
  <c r="AC22"/>
  <c r="AC23"/>
  <c r="AC24"/>
  <c r="AC25"/>
  <c r="AC26"/>
  <c r="AC27"/>
  <c r="AC28"/>
  <c r="AC29"/>
  <c r="AC6"/>
  <c r="N30"/>
  <c r="M30"/>
  <c r="L30"/>
  <c r="K30"/>
  <c r="J30"/>
  <c r="I30"/>
  <c r="H30"/>
  <c r="G30"/>
  <c r="F30"/>
  <c r="E30"/>
  <c r="D30"/>
  <c r="C30"/>
  <c r="B30"/>
  <c r="AB3"/>
  <c r="AA3"/>
  <c r="Z3"/>
  <c r="Y3"/>
  <c r="X3"/>
  <c r="W3"/>
  <c r="V3"/>
  <c r="U3"/>
  <c r="T3"/>
  <c r="S3"/>
  <c r="R3"/>
  <c r="Q3"/>
  <c r="P3"/>
  <c r="N48" i="3"/>
  <c r="M48"/>
  <c r="L48"/>
  <c r="K48"/>
  <c r="J48"/>
  <c r="I48"/>
  <c r="H48"/>
  <c r="G48"/>
  <c r="F48"/>
  <c r="E48"/>
  <c r="D48"/>
  <c r="C48"/>
  <c r="B48"/>
  <c r="AB3"/>
  <c r="AA3"/>
  <c r="Z3"/>
  <c r="Y3"/>
  <c r="X3"/>
  <c r="W3"/>
  <c r="V3"/>
  <c r="U3"/>
  <c r="T3"/>
  <c r="S3"/>
  <c r="R3"/>
  <c r="Q3"/>
  <c r="P3"/>
  <c r="Q3" i="1"/>
  <c r="R3"/>
  <c r="S3"/>
  <c r="T3"/>
  <c r="U3"/>
  <c r="V3"/>
  <c r="W3"/>
  <c r="X3"/>
  <c r="Y3"/>
  <c r="Z3"/>
  <c r="AA3"/>
  <c r="AB3"/>
  <c r="P3"/>
  <c r="C79"/>
  <c r="D79"/>
  <c r="E79"/>
  <c r="F79"/>
  <c r="G79"/>
  <c r="H79"/>
  <c r="I79"/>
  <c r="J79"/>
  <c r="K79"/>
  <c r="L79"/>
  <c r="M79"/>
  <c r="N79"/>
  <c r="B79"/>
  <c r="O78"/>
  <c r="C78"/>
  <c r="D78"/>
  <c r="E78"/>
  <c r="F78"/>
  <c r="G78"/>
  <c r="H78"/>
  <c r="I78"/>
  <c r="J78"/>
  <c r="K78"/>
  <c r="L78"/>
  <c r="M78"/>
  <c r="N78"/>
  <c r="B78"/>
  <c r="AK66" i="3" l="1"/>
  <c r="AL66" s="1"/>
  <c r="AM66" s="1"/>
  <c r="AK62"/>
  <c r="AL62" s="1"/>
  <c r="AM62" s="1"/>
  <c r="AK58"/>
  <c r="AL58" s="1"/>
  <c r="AM58" s="1"/>
  <c r="AK54"/>
  <c r="AL54" s="1"/>
  <c r="AM54" s="1"/>
  <c r="AK99"/>
  <c r="AL99" s="1"/>
  <c r="AM99" s="1"/>
  <c r="AK95"/>
  <c r="AL95" s="1"/>
  <c r="AM95" s="1"/>
  <c r="AK91"/>
  <c r="AL91" s="1"/>
  <c r="AM91" s="1"/>
  <c r="AK87"/>
  <c r="AL87" s="1"/>
  <c r="AM87" s="1"/>
  <c r="AK83"/>
  <c r="AL83" s="1"/>
  <c r="AM83" s="1"/>
  <c r="AK79"/>
  <c r="AL79" s="1"/>
  <c r="AM79" s="1"/>
  <c r="AK75"/>
  <c r="AL75" s="1"/>
  <c r="AM75" s="1"/>
  <c r="AK71"/>
  <c r="AL71" s="1"/>
  <c r="AM71" s="1"/>
  <c r="AK111"/>
  <c r="AL111" s="1"/>
  <c r="AM111" s="1"/>
  <c r="AK108"/>
  <c r="AL108" s="1"/>
  <c r="AM108" s="1"/>
  <c r="AK105"/>
  <c r="AL105" s="1"/>
  <c r="AM105" s="1"/>
  <c r="AJ90" i="2"/>
  <c r="AK90" s="1"/>
  <c r="AL90" s="1"/>
  <c r="AJ86"/>
  <c r="AK86" s="1"/>
  <c r="AL86" s="1"/>
  <c r="AJ82"/>
  <c r="AK82" s="1"/>
  <c r="AL82" s="1"/>
  <c r="AJ78"/>
  <c r="AK78" s="1"/>
  <c r="AL78" s="1"/>
  <c r="AJ74"/>
  <c r="AK74" s="1"/>
  <c r="AL74" s="1"/>
  <c r="AJ70"/>
  <c r="AK70" s="1"/>
  <c r="AL70" s="1"/>
  <c r="AJ66"/>
  <c r="AK66" s="1"/>
  <c r="AL66" s="1"/>
  <c r="AJ62"/>
  <c r="AK62" s="1"/>
  <c r="AL62" s="1"/>
  <c r="AJ58"/>
  <c r="AK58" s="1"/>
  <c r="AL58" s="1"/>
  <c r="AJ54"/>
  <c r="AK54" s="1"/>
  <c r="AL54" s="1"/>
  <c r="AJ50"/>
  <c r="AK50" s="1"/>
  <c r="AL50" s="1"/>
  <c r="AJ46"/>
  <c r="AK46" s="1"/>
  <c r="AL46" s="1"/>
  <c r="AJ42"/>
  <c r="AK42" s="1"/>
  <c r="AL42" s="1"/>
  <c r="AJ38"/>
  <c r="AK38" s="1"/>
  <c r="AL38" s="1"/>
  <c r="AJ34"/>
  <c r="AK34" s="1"/>
  <c r="AL34" s="1"/>
  <c r="AK67" i="3"/>
  <c r="AL67" s="1"/>
  <c r="AM67" s="1"/>
  <c r="AK63"/>
  <c r="AL63" s="1"/>
  <c r="AM63" s="1"/>
  <c r="AK59"/>
  <c r="AL59" s="1"/>
  <c r="AM59" s="1"/>
  <c r="AK55"/>
  <c r="AL55" s="1"/>
  <c r="AM55" s="1"/>
  <c r="AK100"/>
  <c r="AL100" s="1"/>
  <c r="AM100" s="1"/>
  <c r="AK96"/>
  <c r="AL96" s="1"/>
  <c r="AM96" s="1"/>
  <c r="AK92"/>
  <c r="AL92" s="1"/>
  <c r="AM92" s="1"/>
  <c r="AK88"/>
  <c r="AL88" s="1"/>
  <c r="AM88" s="1"/>
  <c r="AK84"/>
  <c r="AL84" s="1"/>
  <c r="AM84" s="1"/>
  <c r="AK80"/>
  <c r="AL80" s="1"/>
  <c r="AM80" s="1"/>
  <c r="AK76"/>
  <c r="AL76" s="1"/>
  <c r="AM76" s="1"/>
  <c r="AK72"/>
  <c r="AL72" s="1"/>
  <c r="AM72" s="1"/>
  <c r="AK68"/>
  <c r="AL68" s="1"/>
  <c r="AM68" s="1"/>
  <c r="AK109"/>
  <c r="AL109" s="1"/>
  <c r="AM109" s="1"/>
  <c r="AK102"/>
  <c r="AL102" s="1"/>
  <c r="AM102" s="1"/>
  <c r="AJ91" i="2"/>
  <c r="AK91" s="1"/>
  <c r="AL91" s="1"/>
  <c r="AJ87"/>
  <c r="AK87" s="1"/>
  <c r="AL87" s="1"/>
  <c r="AJ83"/>
  <c r="AK83" s="1"/>
  <c r="AL83" s="1"/>
  <c r="AJ79"/>
  <c r="AK79" s="1"/>
  <c r="AL79" s="1"/>
  <c r="AJ75"/>
  <c r="AK75" s="1"/>
  <c r="AL75" s="1"/>
  <c r="AJ71"/>
  <c r="AK71" s="1"/>
  <c r="AL71" s="1"/>
  <c r="AJ67"/>
  <c r="AK67" s="1"/>
  <c r="AL67" s="1"/>
  <c r="AJ63"/>
  <c r="AK63" s="1"/>
  <c r="AL63" s="1"/>
  <c r="AJ59"/>
  <c r="AK59" s="1"/>
  <c r="AL59" s="1"/>
  <c r="AJ55"/>
  <c r="AK55" s="1"/>
  <c r="AL55" s="1"/>
  <c r="AJ51"/>
  <c r="AK51" s="1"/>
  <c r="AL51" s="1"/>
  <c r="AJ47"/>
  <c r="AK47" s="1"/>
  <c r="AL47" s="1"/>
  <c r="AJ43"/>
  <c r="AK43" s="1"/>
  <c r="AL43" s="1"/>
  <c r="AJ39"/>
  <c r="AK39" s="1"/>
  <c r="AL39" s="1"/>
  <c r="AJ35"/>
  <c r="AK35" s="1"/>
  <c r="AL35" s="1"/>
  <c r="AL51" i="3"/>
  <c r="AM51" s="1"/>
  <c r="AL64"/>
  <c r="AM64" s="1"/>
  <c r="AL60"/>
  <c r="AM60" s="1"/>
  <c r="AL56"/>
  <c r="AM56" s="1"/>
  <c r="AL52"/>
  <c r="AM52" s="1"/>
  <c r="AL97"/>
  <c r="AM97" s="1"/>
  <c r="AL93"/>
  <c r="AM93" s="1"/>
  <c r="AL89"/>
  <c r="AM89" s="1"/>
  <c r="AL85"/>
  <c r="AM85" s="1"/>
  <c r="AL81"/>
  <c r="AM81" s="1"/>
  <c r="AL77"/>
  <c r="AM77" s="1"/>
  <c r="AL73"/>
  <c r="AM73" s="1"/>
  <c r="AL69"/>
  <c r="AM69" s="1"/>
  <c r="AL106"/>
  <c r="AM106" s="1"/>
  <c r="AL103"/>
  <c r="AM103" s="1"/>
  <c r="AJ33" i="2"/>
  <c r="AK33" s="1"/>
  <c r="AL33" s="1"/>
  <c r="AJ92"/>
  <c r="AK92" s="1"/>
  <c r="AL92" s="1"/>
  <c r="AJ88"/>
  <c r="AK88" s="1"/>
  <c r="AL88" s="1"/>
  <c r="AJ84"/>
  <c r="AK84" s="1"/>
  <c r="AL84" s="1"/>
  <c r="AJ80"/>
  <c r="AK80" s="1"/>
  <c r="AL80" s="1"/>
  <c r="AJ76"/>
  <c r="AK76" s="1"/>
  <c r="AL76" s="1"/>
  <c r="AJ72"/>
  <c r="AK72" s="1"/>
  <c r="AL72" s="1"/>
  <c r="AJ68"/>
  <c r="AK68" s="1"/>
  <c r="AL68" s="1"/>
  <c r="AJ64"/>
  <c r="AK64" s="1"/>
  <c r="AL64" s="1"/>
  <c r="AJ60"/>
  <c r="AK60" s="1"/>
  <c r="AL60" s="1"/>
  <c r="AJ56"/>
  <c r="AK56" s="1"/>
  <c r="AL56" s="1"/>
  <c r="AJ52"/>
  <c r="AK52" s="1"/>
  <c r="AL52" s="1"/>
  <c r="AJ48"/>
  <c r="AK48" s="1"/>
  <c r="AL48" s="1"/>
  <c r="AJ44"/>
  <c r="AK44" s="1"/>
  <c r="AL44" s="1"/>
  <c r="AJ40"/>
  <c r="AK40" s="1"/>
  <c r="AL40" s="1"/>
  <c r="AJ36"/>
  <c r="AK36" s="1"/>
  <c r="AL36" s="1"/>
  <c r="AK65" i="3"/>
  <c r="AL65" s="1"/>
  <c r="AM65" s="1"/>
  <c r="AK61"/>
  <c r="AL61" s="1"/>
  <c r="AM61" s="1"/>
  <c r="AK57"/>
  <c r="AL57" s="1"/>
  <c r="AM57" s="1"/>
  <c r="AK53"/>
  <c r="AL53" s="1"/>
  <c r="AM53" s="1"/>
  <c r="AK98"/>
  <c r="AL98" s="1"/>
  <c r="AM98" s="1"/>
  <c r="AK94"/>
  <c r="AL94" s="1"/>
  <c r="AM94" s="1"/>
  <c r="AK90"/>
  <c r="AL90" s="1"/>
  <c r="AM90" s="1"/>
  <c r="AK86"/>
  <c r="AL86" s="1"/>
  <c r="AM86" s="1"/>
  <c r="AK82"/>
  <c r="AL82" s="1"/>
  <c r="AM82" s="1"/>
  <c r="AK78"/>
  <c r="AL78" s="1"/>
  <c r="AM78" s="1"/>
  <c r="AK74"/>
  <c r="AL74" s="1"/>
  <c r="AM74" s="1"/>
  <c r="AK70"/>
  <c r="AL70" s="1"/>
  <c r="AM70" s="1"/>
  <c r="AK110"/>
  <c r="AL110" s="1"/>
  <c r="AM110" s="1"/>
  <c r="AK107"/>
  <c r="AL107" s="1"/>
  <c r="AM107" s="1"/>
  <c r="AK104"/>
  <c r="AL104" s="1"/>
  <c r="AM104" s="1"/>
  <c r="AJ93" i="2"/>
  <c r="AK93" s="1"/>
  <c r="AL93" s="1"/>
  <c r="AJ89"/>
  <c r="AK89" s="1"/>
  <c r="AL89" s="1"/>
  <c r="AJ85"/>
  <c r="AK85" s="1"/>
  <c r="AL85" s="1"/>
  <c r="AJ81"/>
  <c r="AK81" s="1"/>
  <c r="AL81" s="1"/>
  <c r="AJ77"/>
  <c r="AK77" s="1"/>
  <c r="AL77" s="1"/>
  <c r="AJ73"/>
  <c r="AK73" s="1"/>
  <c r="AL73" s="1"/>
  <c r="AJ69"/>
  <c r="AK69" s="1"/>
  <c r="AL69" s="1"/>
  <c r="AJ65"/>
  <c r="AK65" s="1"/>
  <c r="AL65" s="1"/>
  <c r="AJ61"/>
  <c r="AK61" s="1"/>
  <c r="AL61" s="1"/>
  <c r="AJ57"/>
  <c r="AK57" s="1"/>
  <c r="AL57" s="1"/>
  <c r="AJ53"/>
  <c r="AK53" s="1"/>
  <c r="AL53" s="1"/>
  <c r="AJ49"/>
  <c r="AK49" s="1"/>
  <c r="AL49" s="1"/>
  <c r="AJ45"/>
  <c r="AK45" s="1"/>
  <c r="AL45" s="1"/>
  <c r="AJ41"/>
  <c r="AK41" s="1"/>
  <c r="AL41" s="1"/>
  <c r="O48" i="3"/>
  <c r="H49" s="1"/>
  <c r="AC3"/>
  <c r="Z4" s="1"/>
  <c r="AC3" i="2"/>
  <c r="S4" s="1"/>
  <c r="O30"/>
  <c r="H31" s="1"/>
  <c r="V4"/>
  <c r="G31"/>
  <c r="N31"/>
  <c r="U4"/>
  <c r="E31"/>
  <c r="AC3" i="1"/>
  <c r="AA4" s="1"/>
  <c r="AA5" s="1"/>
  <c r="C49" i="3" l="1"/>
  <c r="N49"/>
  <c r="G49"/>
  <c r="E49"/>
  <c r="L49"/>
  <c r="Z5" s="1"/>
  <c r="K49"/>
  <c r="I49"/>
  <c r="D49"/>
  <c r="B49"/>
  <c r="AA4"/>
  <c r="J49"/>
  <c r="T4"/>
  <c r="V4"/>
  <c r="V5" s="1"/>
  <c r="Q4"/>
  <c r="P4"/>
  <c r="F49"/>
  <c r="M49"/>
  <c r="AA5" s="1"/>
  <c r="X4"/>
  <c r="X5" s="1"/>
  <c r="R4"/>
  <c r="R5" s="1"/>
  <c r="U4"/>
  <c r="S4"/>
  <c r="S5" s="1"/>
  <c r="AB4"/>
  <c r="Y4"/>
  <c r="W4"/>
  <c r="W4" i="2"/>
  <c r="B31"/>
  <c r="D31"/>
  <c r="S5"/>
  <c r="I31"/>
  <c r="W5" s="1"/>
  <c r="AB4"/>
  <c r="AB5" s="1"/>
  <c r="F31"/>
  <c r="Z4"/>
  <c r="AA4"/>
  <c r="Q4"/>
  <c r="P4"/>
  <c r="X4"/>
  <c r="T4"/>
  <c r="T5" s="1"/>
  <c r="Y4"/>
  <c r="Y5" s="1"/>
  <c r="K31"/>
  <c r="R4"/>
  <c r="R5" s="1"/>
  <c r="V5"/>
  <c r="M31"/>
  <c r="U5"/>
  <c r="J31"/>
  <c r="C31"/>
  <c r="L31"/>
  <c r="X5"/>
  <c r="U4" i="1"/>
  <c r="U5" s="1"/>
  <c r="AB4"/>
  <c r="AB5" s="1"/>
  <c r="R4"/>
  <c r="R5" s="1"/>
  <c r="Q4"/>
  <c r="Q5" s="1"/>
  <c r="X4"/>
  <c r="X5" s="1"/>
  <c r="P4"/>
  <c r="P5" s="1"/>
  <c r="Z4"/>
  <c r="Z5" s="1"/>
  <c r="T4"/>
  <c r="T5" s="1"/>
  <c r="W4"/>
  <c r="W5" s="1"/>
  <c r="V4"/>
  <c r="V5" s="1"/>
  <c r="Y4"/>
  <c r="Y5" s="1"/>
  <c r="S4"/>
  <c r="S5" s="1"/>
  <c r="Q5" i="3" l="1"/>
  <c r="P5"/>
  <c r="W5"/>
  <c r="U5"/>
  <c r="AB5"/>
  <c r="Y5"/>
  <c r="T5"/>
  <c r="Z5" i="2"/>
  <c r="Q5"/>
  <c r="P5"/>
  <c r="AA5"/>
</calcChain>
</file>

<file path=xl/comments1.xml><?xml version="1.0" encoding="utf-8"?>
<comments xmlns="http://schemas.openxmlformats.org/spreadsheetml/2006/main">
  <authors>
    <author>User</author>
  </authors>
  <commentList>
    <comment ref="AN14" authorId="0">
      <text>
        <r>
          <rPr>
            <sz val="9"/>
            <color indexed="81"/>
            <rFont val="Tahoma"/>
            <family val="2"/>
          </rPr>
          <t>These results are based on the assumption that the variable UKIP is approximately normally distributed.  If this is not the case, then these results might not be valid, especially if the sample size is small.</t>
        </r>
      </text>
    </comment>
    <comment ref="AP15" authorId="0">
      <text>
        <r>
          <rPr>
            <sz val="9"/>
            <color indexed="81"/>
            <rFont val="Tahoma"/>
            <family val="2"/>
          </rPr>
          <t>Change this value and watch the confidence limits change.</t>
        </r>
      </text>
    </comment>
    <comment ref="AN22" authorId="0">
      <text>
        <r>
          <rPr>
            <sz val="9"/>
            <color indexed="81"/>
            <rFont val="Tahoma"/>
            <family val="2"/>
          </rPr>
          <t>These results are based on the assumption that the variable UKIP is approximately normally distributed.  If this is not the case, then these results might not be valid, especially if the sample size is small.</t>
        </r>
      </text>
    </comment>
    <comment ref="AP23" authorId="0">
      <text>
        <r>
          <rPr>
            <sz val="9"/>
            <color indexed="81"/>
            <rFont val="Tahoma"/>
            <family val="2"/>
          </rPr>
          <t>Change this value and watch the confidence limits change.</t>
        </r>
      </text>
    </comment>
  </commentList>
</comments>
</file>

<file path=xl/comments2.xml><?xml version="1.0" encoding="utf-8"?>
<comments xmlns="http://schemas.openxmlformats.org/spreadsheetml/2006/main">
  <authors>
    <author>User</author>
  </authors>
  <commentList>
    <comment ref="AO56" authorId="0">
      <text>
        <r>
          <rPr>
            <sz val="9"/>
            <color indexed="81"/>
            <rFont val="Tahoma"/>
            <family val="2"/>
          </rPr>
          <t>These results are based on the assumption that the variable UKIP is approximately normally distributed.  If this is not the case, then these results might not be valid, especially if the sample size is small.</t>
        </r>
      </text>
    </comment>
    <comment ref="AQ57" authorId="0">
      <text>
        <r>
          <rPr>
            <sz val="9"/>
            <color indexed="81"/>
            <rFont val="Tahoma"/>
            <family val="2"/>
          </rPr>
          <t>Change this value and watch the confidence limits change.</t>
        </r>
      </text>
    </comment>
    <comment ref="AO64" authorId="0">
      <text>
        <r>
          <rPr>
            <sz val="9"/>
            <color indexed="81"/>
            <rFont val="Tahoma"/>
            <family val="2"/>
          </rPr>
          <t>These results are based on the assumption that the variable UKIP is approximately normally distributed.  If this is not the case, then these results might not be valid, especially if the sample size is small.</t>
        </r>
      </text>
    </comment>
    <comment ref="AQ65" authorId="0">
      <text>
        <r>
          <rPr>
            <sz val="9"/>
            <color indexed="81"/>
            <rFont val="Tahoma"/>
            <family val="2"/>
          </rPr>
          <t>Change this value and watch the confidence limits change.</t>
        </r>
      </text>
    </comment>
  </commentList>
</comments>
</file>

<file path=xl/sharedStrings.xml><?xml version="1.0" encoding="utf-8"?>
<sst xmlns="http://schemas.openxmlformats.org/spreadsheetml/2006/main" count="303" uniqueCount="112">
  <si>
    <t>Con</t>
  </si>
  <si>
    <t>Lab</t>
  </si>
  <si>
    <t>RA</t>
  </si>
  <si>
    <t>EDP</t>
  </si>
  <si>
    <t>UKIP</t>
  </si>
  <si>
    <t>PplFirst</t>
  </si>
  <si>
    <t>Ind</t>
  </si>
  <si>
    <t>BNP</t>
  </si>
  <si>
    <t>NF</t>
  </si>
  <si>
    <t>MRP</t>
  </si>
  <si>
    <t>Ashford Central</t>
  </si>
  <si>
    <t>Ashford East</t>
  </si>
  <si>
    <t>Ashford Rural East</t>
  </si>
  <si>
    <t>Ashford Rural South</t>
  </si>
  <si>
    <t>Ashford Rural West</t>
  </si>
  <si>
    <t>Ashford South</t>
  </si>
  <si>
    <t>Birchington &amp; Villages</t>
  </si>
  <si>
    <t>Broadstairs &amp; Sir Moses Montefiore</t>
  </si>
  <si>
    <t>Canterbury City North East</t>
  </si>
  <si>
    <t>Canterbury City South West</t>
  </si>
  <si>
    <t>Canterbury South East</t>
  </si>
  <si>
    <t>Canterbury West</t>
  </si>
  <si>
    <t>Cranbrook</t>
  </si>
  <si>
    <t>Darent Valley</t>
  </si>
  <si>
    <t>Dartford East</t>
  </si>
  <si>
    <t>Dartford North East</t>
  </si>
  <si>
    <t>Dartford Rural</t>
  </si>
  <si>
    <t>Dartford West</t>
  </si>
  <si>
    <t>Deal</t>
  </si>
  <si>
    <t>Dover North</t>
  </si>
  <si>
    <t>Dover Town</t>
  </si>
  <si>
    <t>Dover West</t>
  </si>
  <si>
    <t>Elham Valley</t>
  </si>
  <si>
    <t>Faversham</t>
  </si>
  <si>
    <t>Folkestone North East</t>
  </si>
  <si>
    <t>Folkestone South</t>
  </si>
  <si>
    <t>Folkestone West</t>
  </si>
  <si>
    <t>Gravesham East</t>
  </si>
  <si>
    <t>Gravesham Rural</t>
  </si>
  <si>
    <t>Herne &amp; Sturry</t>
  </si>
  <si>
    <t>Herne Bay</t>
  </si>
  <si>
    <t>Hythe</t>
  </si>
  <si>
    <t>Maidstone Central</t>
  </si>
  <si>
    <t>Maidstone North East</t>
  </si>
  <si>
    <t>Maidstone Rural East</t>
  </si>
  <si>
    <t>Maidstone Rural North</t>
  </si>
  <si>
    <t>Maidstone Rural South</t>
  </si>
  <si>
    <t>Maidstone Rural West</t>
  </si>
  <si>
    <t>Maidstone South</t>
  </si>
  <si>
    <t>Maidstone South East</t>
  </si>
  <si>
    <t>Malling Central</t>
  </si>
  <si>
    <t>Malling North</t>
  </si>
  <si>
    <t>Malling Rural East</t>
  </si>
  <si>
    <t>Malling Rural North East</t>
  </si>
  <si>
    <t>Malling West</t>
  </si>
  <si>
    <t>Margate &amp; Cliftonville</t>
  </si>
  <si>
    <t>Margate West</t>
  </si>
  <si>
    <t>Northfleet &amp; Gravesend West</t>
  </si>
  <si>
    <t>Ramsgate</t>
  </si>
  <si>
    <t>Romney Marsh</t>
  </si>
  <si>
    <t>Sandwich</t>
  </si>
  <si>
    <t>Sevenoaks Central</t>
  </si>
  <si>
    <t>Sevenoaks East</t>
  </si>
  <si>
    <t>Sevenoaks North East</t>
  </si>
  <si>
    <t>Sevenoaks South</t>
  </si>
  <si>
    <t>Sevenoaks West</t>
  </si>
  <si>
    <t>Sheerness</t>
  </si>
  <si>
    <t>Sheppey</t>
  </si>
  <si>
    <t>Swale Central</t>
  </si>
  <si>
    <t>Swale East</t>
  </si>
  <si>
    <t>Swale West</t>
  </si>
  <si>
    <t>Swanley</t>
  </si>
  <si>
    <t>Swanscombe &amp; Greenhithe</t>
  </si>
  <si>
    <t>Tenterden</t>
  </si>
  <si>
    <t>Tonbridge</t>
  </si>
  <si>
    <t>Tunbridge Wells East</t>
  </si>
  <si>
    <t>Tunbridge Wells North</t>
  </si>
  <si>
    <t>Tunbridge Wells Rural</t>
  </si>
  <si>
    <t>Tunbridge Wells South</t>
  </si>
  <si>
    <t>Tunbridge Wells West</t>
  </si>
  <si>
    <t>Whitstable</t>
  </si>
  <si>
    <t>Wilmington</t>
  </si>
  <si>
    <t>Lib Dem</t>
  </si>
  <si>
    <t>Green</t>
  </si>
  <si>
    <t>Loony</t>
  </si>
  <si>
    <t>2009 Results</t>
  </si>
  <si>
    <t>2013 Results</t>
  </si>
  <si>
    <t>Summary measures for selected variables</t>
  </si>
  <si>
    <t>Count</t>
  </si>
  <si>
    <t>Mean</t>
  </si>
  <si>
    <t>Median</t>
  </si>
  <si>
    <t>Standard deviation</t>
  </si>
  <si>
    <t>Range</t>
  </si>
  <si>
    <t>First quartile</t>
  </si>
  <si>
    <t>Third quartile</t>
  </si>
  <si>
    <t>Interquartile range</t>
  </si>
  <si>
    <t>Mean absolute deviation</t>
  </si>
  <si>
    <t>95th percentile</t>
  </si>
  <si>
    <t>Previous</t>
  </si>
  <si>
    <t>No Previous</t>
  </si>
  <si>
    <t>Results for one-sample analysis for UKIP</t>
  </si>
  <si>
    <t>Summary measures</t>
  </si>
  <si>
    <t>Sample size</t>
  </si>
  <si>
    <t>Sample mean</t>
  </si>
  <si>
    <t>Sample standard deviation</t>
  </si>
  <si>
    <t>Confidence interval for mean</t>
  </si>
  <si>
    <t>Confidence level</t>
  </si>
  <si>
    <t>Std error of mean</t>
  </si>
  <si>
    <t>Degrees of freedom</t>
  </si>
  <si>
    <t>Lower limit</t>
  </si>
  <si>
    <t>Upper limit</t>
  </si>
  <si>
    <t>Confidence interval for standard deviation</t>
  </si>
</sst>
</file>

<file path=xl/styles.xml><?xml version="1.0" encoding="utf-8"?>
<styleSheet xmlns="http://schemas.openxmlformats.org/spreadsheetml/2006/main">
  <numFmts count="2">
    <numFmt numFmtId="164" formatCode="0.0%"/>
    <numFmt numFmtId="165" formatCode="0.000"/>
  </numFmts>
  <fonts count="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9"/>
      <color indexed="81"/>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0" fillId="0" borderId="0" xfId="0" applyAlignment="1">
      <alignment horizontal="center"/>
    </xf>
    <xf numFmtId="0" fontId="16" fillId="0" borderId="0" xfId="0" applyFont="1" applyAlignment="1">
      <alignment horizontal="center"/>
    </xf>
    <xf numFmtId="0" fontId="16" fillId="0" borderId="0" xfId="0" applyFont="1" applyAlignment="1">
      <alignment horizontal="center"/>
    </xf>
    <xf numFmtId="0" fontId="16" fillId="0" borderId="0" xfId="0" applyFont="1"/>
    <xf numFmtId="164" fontId="0" fillId="0" borderId="0" xfId="1" applyNumberFormat="1" applyFont="1" applyAlignment="1">
      <alignment horizontal="center"/>
    </xf>
    <xf numFmtId="10" fontId="0" fillId="0" borderId="0" xfId="1" applyNumberFormat="1" applyFont="1" applyAlignment="1">
      <alignment horizontal="center"/>
    </xf>
    <xf numFmtId="164" fontId="1" fillId="0" borderId="0" xfId="1" applyNumberFormat="1" applyFont="1" applyAlignment="1">
      <alignment horizontal="center"/>
    </xf>
    <xf numFmtId="164" fontId="0" fillId="0" borderId="0" xfId="1" applyNumberFormat="1" applyFont="1"/>
    <xf numFmtId="0" fontId="16" fillId="0" borderId="0" xfId="0" applyFont="1" applyAlignment="1">
      <alignment horizontal="right"/>
    </xf>
    <xf numFmtId="0" fontId="18" fillId="0" borderId="0" xfId="0" applyFont="1" applyAlignment="1">
      <alignment horizontal="left"/>
    </xf>
    <xf numFmtId="0" fontId="0" fillId="0" borderId="0" xfId="0" applyAlignment="1">
      <alignment horizontal="right"/>
    </xf>
    <xf numFmtId="165" fontId="0" fillId="0" borderId="0" xfId="0" applyNumberFormat="1"/>
    <xf numFmtId="2" fontId="0" fillId="0" borderId="0" xfId="0" applyNumberFormat="1"/>
    <xf numFmtId="9" fontId="0" fillId="0" borderId="0" xfId="1" applyNumberFormat="1" applyFont="1"/>
    <xf numFmtId="9" fontId="0" fillId="0" borderId="0" xfId="0" applyNumberFormat="1"/>
    <xf numFmtId="1" fontId="0" fillId="0" borderId="0" xfId="0" applyNumberFormat="1"/>
    <xf numFmtId="164" fontId="0" fillId="0" borderId="0" xfId="0" applyNumberFormat="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2000"/>
            </a:pPr>
            <a:r>
              <a:rPr lang="en-GB" sz="2000"/>
              <a:t>Distribution</a:t>
            </a:r>
            <a:r>
              <a:rPr lang="en-GB" sz="2000" baseline="0"/>
              <a:t> of UKIP Vote Shares - Kent Seats</a:t>
            </a:r>
            <a:endParaRPr lang="en-GB" sz="2000"/>
          </a:p>
        </c:rich>
      </c:tx>
      <c:layout/>
    </c:title>
    <c:plotArea>
      <c:layout>
        <c:manualLayout>
          <c:layoutTarget val="inner"/>
          <c:xMode val="edge"/>
          <c:yMode val="edge"/>
          <c:x val="4.9759644530415009E-2"/>
          <c:y val="7.3210224518113584E-2"/>
          <c:w val="0.93712996155854345"/>
          <c:h val="0.84857040640620562"/>
        </c:manualLayout>
      </c:layout>
      <c:scatterChart>
        <c:scatterStyle val="lineMarker"/>
        <c:ser>
          <c:idx val="0"/>
          <c:order val="0"/>
          <c:tx>
            <c:v>Previous UKIP Votes</c:v>
          </c:tx>
          <c:spPr>
            <a:ln w="28575">
              <a:solidFill>
                <a:schemeClr val="tx2"/>
              </a:solidFill>
            </a:ln>
          </c:spPr>
          <c:marker>
            <c:symbol val="none"/>
          </c:marker>
          <c:xVal>
            <c:numRef>
              <c:f>Chart!$B$3:$B$63</c:f>
              <c:numCache>
                <c:formatCode>0%</c:formatCode>
                <c:ptCount val="61"/>
                <c:pt idx="0">
                  <c:v>0.10448316958174098</c:v>
                </c:pt>
                <c:pt idx="1">
                  <c:v>0.11104676265320407</c:v>
                </c:pt>
                <c:pt idx="2">
                  <c:v>0.11761035572466716</c:v>
                </c:pt>
                <c:pt idx="3">
                  <c:v>0.12417394879613028</c:v>
                </c:pt>
                <c:pt idx="4">
                  <c:v>0.13073754186759337</c:v>
                </c:pt>
                <c:pt idx="5">
                  <c:v>0.13730113493905649</c:v>
                </c:pt>
                <c:pt idx="6">
                  <c:v>0.14386472801051958</c:v>
                </c:pt>
                <c:pt idx="7">
                  <c:v>0.15042832108198267</c:v>
                </c:pt>
                <c:pt idx="8">
                  <c:v>0.15699191415344577</c:v>
                </c:pt>
                <c:pt idx="9">
                  <c:v>0.16355550722490886</c:v>
                </c:pt>
                <c:pt idx="10">
                  <c:v>0.17011910029637198</c:v>
                </c:pt>
                <c:pt idx="11">
                  <c:v>0.17668269336783507</c:v>
                </c:pt>
                <c:pt idx="12">
                  <c:v>0.18324628643929819</c:v>
                </c:pt>
                <c:pt idx="13">
                  <c:v>0.18980987951076128</c:v>
                </c:pt>
                <c:pt idx="14">
                  <c:v>0.19637347258222437</c:v>
                </c:pt>
                <c:pt idx="15">
                  <c:v>0.20293706565368749</c:v>
                </c:pt>
                <c:pt idx="16">
                  <c:v>0.20950065872515058</c:v>
                </c:pt>
                <c:pt idx="17">
                  <c:v>0.2160642517966137</c:v>
                </c:pt>
                <c:pt idx="18">
                  <c:v>0.2226278448680768</c:v>
                </c:pt>
                <c:pt idx="19">
                  <c:v>0.22919143793953989</c:v>
                </c:pt>
                <c:pt idx="20">
                  <c:v>0.23575503101100298</c:v>
                </c:pt>
                <c:pt idx="21">
                  <c:v>0.2423186240824661</c:v>
                </c:pt>
                <c:pt idx="22">
                  <c:v>0.24888221715392919</c:v>
                </c:pt>
                <c:pt idx="23">
                  <c:v>0.25544581022539231</c:v>
                </c:pt>
                <c:pt idx="24">
                  <c:v>0.2620094032968554</c:v>
                </c:pt>
                <c:pt idx="25">
                  <c:v>0.2685729963683185</c:v>
                </c:pt>
                <c:pt idx="26">
                  <c:v>0.27513658943978159</c:v>
                </c:pt>
                <c:pt idx="27">
                  <c:v>0.28170018251124473</c:v>
                </c:pt>
                <c:pt idx="28">
                  <c:v>0.28826377558270783</c:v>
                </c:pt>
                <c:pt idx="29">
                  <c:v>0.29482736865417092</c:v>
                </c:pt>
                <c:pt idx="30">
                  <c:v>0.30139096172563401</c:v>
                </c:pt>
                <c:pt idx="31">
                  <c:v>0.3079545547970971</c:v>
                </c:pt>
                <c:pt idx="32">
                  <c:v>0.31451814786856019</c:v>
                </c:pt>
                <c:pt idx="33">
                  <c:v>0.32108174094002329</c:v>
                </c:pt>
                <c:pt idx="34">
                  <c:v>0.32764533401148643</c:v>
                </c:pt>
                <c:pt idx="35">
                  <c:v>0.33420892708294953</c:v>
                </c:pt>
                <c:pt idx="36">
                  <c:v>0.34077252015441262</c:v>
                </c:pt>
                <c:pt idx="37">
                  <c:v>0.34733611322587571</c:v>
                </c:pt>
                <c:pt idx="38">
                  <c:v>0.3538997062973388</c:v>
                </c:pt>
                <c:pt idx="39">
                  <c:v>0.36046329936880195</c:v>
                </c:pt>
                <c:pt idx="40">
                  <c:v>0.36702689244026504</c:v>
                </c:pt>
                <c:pt idx="41">
                  <c:v>0.37359048551172813</c:v>
                </c:pt>
                <c:pt idx="42">
                  <c:v>0.38015407858319122</c:v>
                </c:pt>
                <c:pt idx="43">
                  <c:v>0.38671767165465432</c:v>
                </c:pt>
                <c:pt idx="44">
                  <c:v>0.39328126472611746</c:v>
                </c:pt>
                <c:pt idx="45">
                  <c:v>0.3998448577975805</c:v>
                </c:pt>
                <c:pt idx="46">
                  <c:v>0.40640845086904365</c:v>
                </c:pt>
                <c:pt idx="47">
                  <c:v>0.41297204394050674</c:v>
                </c:pt>
                <c:pt idx="48">
                  <c:v>0.41953563701196983</c:v>
                </c:pt>
                <c:pt idx="49">
                  <c:v>0.42609923008343298</c:v>
                </c:pt>
                <c:pt idx="50">
                  <c:v>0.43266282315489601</c:v>
                </c:pt>
                <c:pt idx="51">
                  <c:v>0.43922641622635916</c:v>
                </c:pt>
                <c:pt idx="52">
                  <c:v>0.44579000929782225</c:v>
                </c:pt>
                <c:pt idx="53">
                  <c:v>0.45235360236928535</c:v>
                </c:pt>
                <c:pt idx="54">
                  <c:v>0.45891719544074844</c:v>
                </c:pt>
                <c:pt idx="55">
                  <c:v>0.46548078851221153</c:v>
                </c:pt>
                <c:pt idx="56">
                  <c:v>0.47204438158367468</c:v>
                </c:pt>
                <c:pt idx="57">
                  <c:v>0.47860797465513771</c:v>
                </c:pt>
                <c:pt idx="58">
                  <c:v>0.48517156772660086</c:v>
                </c:pt>
                <c:pt idx="59">
                  <c:v>0.49173516079806395</c:v>
                </c:pt>
                <c:pt idx="60">
                  <c:v>0.49829875386952704</c:v>
                </c:pt>
              </c:numCache>
            </c:numRef>
          </c:xVal>
          <c:yVal>
            <c:numRef>
              <c:f>Chart!$C$3:$C$63</c:f>
              <c:numCache>
                <c:formatCode>0%</c:formatCode>
                <c:ptCount val="61"/>
                <c:pt idx="0">
                  <c:v>6.7521681549799373E-2</c:v>
                </c:pt>
                <c:pt idx="1">
                  <c:v>9.0690150272356218E-2</c:v>
                </c:pt>
                <c:pt idx="2">
                  <c:v>0.1205963181568097</c:v>
                </c:pt>
                <c:pt idx="3">
                  <c:v>0.15876875212953515</c:v>
                </c:pt>
                <c:pt idx="4">
                  <c:v>0.2069441095113139</c:v>
                </c:pt>
                <c:pt idx="5">
                  <c:v>0.26705343099006718</c:v>
                </c:pt>
                <c:pt idx="6">
                  <c:v>0.34119315519740007</c:v>
                </c:pt>
                <c:pt idx="7">
                  <c:v>0.4315782138408335</c:v>
                </c:pt>
                <c:pt idx="8">
                  <c:v>0.54047520100638569</c:v>
                </c:pt>
                <c:pt idx="9">
                  <c:v>0.67011460798289091</c:v>
                </c:pt>
                <c:pt idx="10">
                  <c:v>0.82258247769697324</c:v>
                </c:pt>
                <c:pt idx="11">
                  <c:v>0.99969352243907506</c:v>
                </c:pt>
                <c:pt idx="12">
                  <c:v>1.2028496806749058</c:v>
                </c:pt>
                <c:pt idx="13">
                  <c:v>1.4328901312573643</c:v>
                </c:pt>
                <c:pt idx="14">
                  <c:v>1.6899407606743966</c:v>
                </c:pt>
                <c:pt idx="15">
                  <c:v>1.973272782997511</c:v>
                </c:pt>
                <c:pt idx="16">
                  <c:v>2.2811814200780249</c:v>
                </c:pt>
                <c:pt idx="17">
                  <c:v>2.6108960470580684</c:v>
                </c:pt>
                <c:pt idx="18">
                  <c:v>2.9585328168421414</c:v>
                </c:pt>
                <c:pt idx="19">
                  <c:v>3.3190993814000822</c:v>
                </c:pt>
                <c:pt idx="20">
                  <c:v>3.6865588997461285</c:v>
                </c:pt>
                <c:pt idx="21">
                  <c:v>4.0539571390497748</c:v>
                </c:pt>
                <c:pt idx="22">
                  <c:v>4.4136123249473025</c:v>
                </c:pt>
                <c:pt idx="23">
                  <c:v>4.7573627732097687</c:v>
                </c:pt>
                <c:pt idx="24">
                  <c:v>5.0768626157002137</c:v>
                </c:pt>
                <c:pt idx="25">
                  <c:v>5.3639115486149409</c:v>
                </c:pt>
                <c:pt idx="26">
                  <c:v>5.6108009179373388</c:v>
                </c:pt>
                <c:pt idx="27">
                  <c:v>5.8106560127669269</c:v>
                </c:pt>
                <c:pt idx="28">
                  <c:v>5.9577534700561179</c:v>
                </c:pt>
                <c:pt idx="29">
                  <c:v>6.0477933832135999</c:v>
                </c:pt>
                <c:pt idx="30">
                  <c:v>6.0781080737003057</c:v>
                </c:pt>
                <c:pt idx="31">
                  <c:v>6.0477933832135999</c:v>
                </c:pt>
                <c:pt idx="32">
                  <c:v>5.9577534700561179</c:v>
                </c:pt>
                <c:pt idx="33">
                  <c:v>5.8106560127669269</c:v>
                </c:pt>
                <c:pt idx="34">
                  <c:v>5.6108009179373388</c:v>
                </c:pt>
                <c:pt idx="35">
                  <c:v>5.3639115486149409</c:v>
                </c:pt>
                <c:pt idx="36">
                  <c:v>5.0768626157002137</c:v>
                </c:pt>
                <c:pt idx="37">
                  <c:v>4.7573627732097687</c:v>
                </c:pt>
                <c:pt idx="38">
                  <c:v>4.4136123249473043</c:v>
                </c:pt>
                <c:pt idx="39">
                  <c:v>4.0539571390497731</c:v>
                </c:pt>
                <c:pt idx="40">
                  <c:v>3.6865588997461285</c:v>
                </c:pt>
                <c:pt idx="41">
                  <c:v>3.3190993814000822</c:v>
                </c:pt>
                <c:pt idx="42">
                  <c:v>2.9585328168421414</c:v>
                </c:pt>
                <c:pt idx="43">
                  <c:v>2.6108960470580684</c:v>
                </c:pt>
                <c:pt idx="44">
                  <c:v>2.2811814200780232</c:v>
                </c:pt>
                <c:pt idx="45">
                  <c:v>1.9732727829975121</c:v>
                </c:pt>
                <c:pt idx="46">
                  <c:v>1.6899407606743966</c:v>
                </c:pt>
                <c:pt idx="47">
                  <c:v>1.4328901312573643</c:v>
                </c:pt>
                <c:pt idx="48">
                  <c:v>1.2028496806749058</c:v>
                </c:pt>
                <c:pt idx="49">
                  <c:v>0.99969352243907417</c:v>
                </c:pt>
                <c:pt idx="50">
                  <c:v>0.82258247769697401</c:v>
                </c:pt>
                <c:pt idx="51">
                  <c:v>0.67011460798289091</c:v>
                </c:pt>
                <c:pt idx="52">
                  <c:v>0.54047520100638569</c:v>
                </c:pt>
                <c:pt idx="53">
                  <c:v>0.4315782138408335</c:v>
                </c:pt>
                <c:pt idx="54">
                  <c:v>0.34119315519740007</c:v>
                </c:pt>
                <c:pt idx="55">
                  <c:v>0.26705343099006718</c:v>
                </c:pt>
                <c:pt idx="56">
                  <c:v>0.20694410951131373</c:v>
                </c:pt>
                <c:pt idx="57">
                  <c:v>0.15876875212953542</c:v>
                </c:pt>
                <c:pt idx="58">
                  <c:v>0.1205963181568097</c:v>
                </c:pt>
                <c:pt idx="59">
                  <c:v>9.0690150272356218E-2</c:v>
                </c:pt>
                <c:pt idx="60">
                  <c:v>6.7521681549799373E-2</c:v>
                </c:pt>
              </c:numCache>
            </c:numRef>
          </c:yVal>
        </c:ser>
        <c:ser>
          <c:idx val="1"/>
          <c:order val="1"/>
          <c:tx>
            <c:v>No Previous UKIP Votes</c:v>
          </c:tx>
          <c:spPr>
            <a:ln w="28575">
              <a:solidFill>
                <a:srgbClr val="C00000"/>
              </a:solidFill>
            </a:ln>
          </c:spPr>
          <c:marker>
            <c:symbol val="none"/>
          </c:marker>
          <c:xVal>
            <c:numRef>
              <c:f>Chart!$D$3:$D$63</c:f>
              <c:numCache>
                <c:formatCode>0.0%</c:formatCode>
                <c:ptCount val="61"/>
                <c:pt idx="0">
                  <c:v>1.0904536172254453E-2</c:v>
                </c:pt>
                <c:pt idx="1">
                  <c:v>1.9461370864527761E-2</c:v>
                </c:pt>
                <c:pt idx="2">
                  <c:v>2.8018205556801012E-2</c:v>
                </c:pt>
                <c:pt idx="3">
                  <c:v>3.6575040249074292E-2</c:v>
                </c:pt>
                <c:pt idx="4">
                  <c:v>4.5131874941347599E-2</c:v>
                </c:pt>
                <c:pt idx="5">
                  <c:v>5.3688709633620907E-2</c:v>
                </c:pt>
                <c:pt idx="6">
                  <c:v>6.2245544325894159E-2</c:v>
                </c:pt>
                <c:pt idx="7">
                  <c:v>7.0802379018167438E-2</c:v>
                </c:pt>
                <c:pt idx="8">
                  <c:v>7.9359213710440746E-2</c:v>
                </c:pt>
                <c:pt idx="9">
                  <c:v>8.7916048402714025E-2</c:v>
                </c:pt>
                <c:pt idx="10">
                  <c:v>9.6472883094987305E-2</c:v>
                </c:pt>
                <c:pt idx="11">
                  <c:v>0.10502971778726058</c:v>
                </c:pt>
                <c:pt idx="12">
                  <c:v>0.11358655247953386</c:v>
                </c:pt>
                <c:pt idx="13">
                  <c:v>0.12214338717180717</c:v>
                </c:pt>
                <c:pt idx="14">
                  <c:v>0.13070022186408045</c:v>
                </c:pt>
                <c:pt idx="15">
                  <c:v>0.13925705655635373</c:v>
                </c:pt>
                <c:pt idx="16">
                  <c:v>0.14781389124862701</c:v>
                </c:pt>
                <c:pt idx="17">
                  <c:v>0.15637072594090029</c:v>
                </c:pt>
                <c:pt idx="18">
                  <c:v>0.1649275606331736</c:v>
                </c:pt>
                <c:pt idx="19">
                  <c:v>0.17348439532544688</c:v>
                </c:pt>
                <c:pt idx="20">
                  <c:v>0.18204123001772016</c:v>
                </c:pt>
                <c:pt idx="21">
                  <c:v>0.19059806470999344</c:v>
                </c:pt>
                <c:pt idx="22">
                  <c:v>0.19915489940226672</c:v>
                </c:pt>
                <c:pt idx="23">
                  <c:v>0.20771173409454002</c:v>
                </c:pt>
                <c:pt idx="24">
                  <c:v>0.2162685687868133</c:v>
                </c:pt>
                <c:pt idx="25">
                  <c:v>0.22482540347908658</c:v>
                </c:pt>
                <c:pt idx="26">
                  <c:v>0.23338223817135986</c:v>
                </c:pt>
                <c:pt idx="27">
                  <c:v>0.24193907286363314</c:v>
                </c:pt>
                <c:pt idx="28">
                  <c:v>0.25049590755590645</c:v>
                </c:pt>
                <c:pt idx="29">
                  <c:v>0.2590527422481797</c:v>
                </c:pt>
                <c:pt idx="30">
                  <c:v>0.26760957694045301</c:v>
                </c:pt>
                <c:pt idx="31">
                  <c:v>0.27616641163272632</c:v>
                </c:pt>
                <c:pt idx="32">
                  <c:v>0.28472324632499957</c:v>
                </c:pt>
                <c:pt idx="33">
                  <c:v>0.29328008101727288</c:v>
                </c:pt>
                <c:pt idx="34">
                  <c:v>0.30183691570954613</c:v>
                </c:pt>
                <c:pt idx="35">
                  <c:v>0.31039375040181943</c:v>
                </c:pt>
                <c:pt idx="36">
                  <c:v>0.31895058509409274</c:v>
                </c:pt>
                <c:pt idx="37">
                  <c:v>0.32750741978636599</c:v>
                </c:pt>
                <c:pt idx="38">
                  <c:v>0.3360642544786393</c:v>
                </c:pt>
                <c:pt idx="39">
                  <c:v>0.34462108917091261</c:v>
                </c:pt>
                <c:pt idx="40">
                  <c:v>0.35317792386318586</c:v>
                </c:pt>
                <c:pt idx="41">
                  <c:v>0.36173475855545911</c:v>
                </c:pt>
                <c:pt idx="42">
                  <c:v>0.37029159324773242</c:v>
                </c:pt>
                <c:pt idx="43">
                  <c:v>0.37884842794000573</c:v>
                </c:pt>
                <c:pt idx="44">
                  <c:v>0.38740526263227903</c:v>
                </c:pt>
                <c:pt idx="45">
                  <c:v>0.39596209732455229</c:v>
                </c:pt>
                <c:pt idx="46">
                  <c:v>0.40451893201682554</c:v>
                </c:pt>
                <c:pt idx="47">
                  <c:v>0.41307576670909885</c:v>
                </c:pt>
                <c:pt idx="48">
                  <c:v>0.42163260140137215</c:v>
                </c:pt>
                <c:pt idx="49">
                  <c:v>0.43018943609364546</c:v>
                </c:pt>
                <c:pt idx="50">
                  <c:v>0.43874627078591871</c:v>
                </c:pt>
                <c:pt idx="51">
                  <c:v>0.44730310547819196</c:v>
                </c:pt>
                <c:pt idx="52">
                  <c:v>0.45585994017046527</c:v>
                </c:pt>
                <c:pt idx="53">
                  <c:v>0.46441677486273858</c:v>
                </c:pt>
                <c:pt idx="54">
                  <c:v>0.47297360955501189</c:v>
                </c:pt>
                <c:pt idx="55">
                  <c:v>0.48153044424728508</c:v>
                </c:pt>
                <c:pt idx="56">
                  <c:v>0.49008727893955839</c:v>
                </c:pt>
                <c:pt idx="57">
                  <c:v>0.4986441136318317</c:v>
                </c:pt>
                <c:pt idx="58">
                  <c:v>0.50720094832410501</c:v>
                </c:pt>
                <c:pt idx="59">
                  <c:v>0.5157577830163782</c:v>
                </c:pt>
                <c:pt idx="60">
                  <c:v>0.52431461770865151</c:v>
                </c:pt>
              </c:numCache>
            </c:numRef>
          </c:xVal>
          <c:yVal>
            <c:numRef>
              <c:f>Chart!$E$3:$E$63</c:f>
              <c:numCache>
                <c:formatCode>General</c:formatCode>
                <c:ptCount val="61"/>
                <c:pt idx="0">
                  <c:v>5.1793082036981616E-2</c:v>
                </c:pt>
                <c:pt idx="1">
                  <c:v>6.9564653681470801E-2</c:v>
                </c:pt>
                <c:pt idx="2">
                  <c:v>9.2504434965040488E-2</c:v>
                </c:pt>
                <c:pt idx="3">
                  <c:v>0.12178492619277274</c:v>
                </c:pt>
                <c:pt idx="4">
                  <c:v>0.15873824518254248</c:v>
                </c:pt>
                <c:pt idx="5">
                  <c:v>0.20484561317278208</c:v>
                </c:pt>
                <c:pt idx="6">
                  <c:v>0.26171512130606972</c:v>
                </c:pt>
                <c:pt idx="7">
                  <c:v>0.3310457518500402</c:v>
                </c:pt>
                <c:pt idx="8">
                  <c:v>0.41457611514062048</c:v>
                </c:pt>
                <c:pt idx="9">
                  <c:v>0.51401712855506976</c:v>
                </c:pt>
                <c:pt idx="10">
                  <c:v>0.63096890912174819</c:v>
                </c:pt>
                <c:pt idx="11">
                  <c:v>0.76682344738910091</c:v>
                </c:pt>
                <c:pt idx="12">
                  <c:v>0.92265611222085586</c:v>
                </c:pt>
                <c:pt idx="13">
                  <c:v>1.0991106029173625</c:v>
                </c:pt>
                <c:pt idx="14">
                  <c:v>1.296283481783465</c:v>
                </c:pt>
                <c:pt idx="15">
                  <c:v>1.5136157273535329</c:v>
                </c:pt>
                <c:pt idx="16">
                  <c:v>1.7497996750006972</c:v>
                </c:pt>
                <c:pt idx="17">
                  <c:v>2.0027100932842727</c:v>
                </c:pt>
                <c:pt idx="18">
                  <c:v>2.2693678441463936</c:v>
                </c:pt>
                <c:pt idx="19">
                  <c:v>2.5459435044277337</c:v>
                </c:pt>
                <c:pt idx="20">
                  <c:v>2.8278064637340705</c:v>
                </c:pt>
                <c:pt idx="21">
                  <c:v>3.1096224184280019</c:v>
                </c:pt>
                <c:pt idx="22">
                  <c:v>3.3854989979305143</c:v>
                </c:pt>
                <c:pt idx="23">
                  <c:v>3.6491757127051043</c:v>
                </c:pt>
                <c:pt idx="24">
                  <c:v>3.8942507933768691</c:v>
                </c:pt>
                <c:pt idx="25">
                  <c:v>4.1144341269349285</c:v>
                </c:pt>
                <c:pt idx="26">
                  <c:v>4.3038127245331337</c:v>
                </c:pt>
                <c:pt idx="27">
                  <c:v>4.4571132805091169</c:v>
                </c:pt>
                <c:pt idx="28">
                  <c:v>4.569945640396238</c:v>
                </c:pt>
                <c:pt idx="29">
                  <c:v>4.6390115241498702</c:v>
                </c:pt>
                <c:pt idx="30">
                  <c:v>4.6622646661816729</c:v>
                </c:pt>
                <c:pt idx="31">
                  <c:v>4.6390115241498702</c:v>
                </c:pt>
                <c:pt idx="32">
                  <c:v>4.569945640396238</c:v>
                </c:pt>
                <c:pt idx="33">
                  <c:v>4.4571132805091169</c:v>
                </c:pt>
                <c:pt idx="34">
                  <c:v>4.3038127245331346</c:v>
                </c:pt>
                <c:pt idx="35">
                  <c:v>4.1144341269349285</c:v>
                </c:pt>
                <c:pt idx="36">
                  <c:v>3.8942507933768686</c:v>
                </c:pt>
                <c:pt idx="37">
                  <c:v>3.6491757127051043</c:v>
                </c:pt>
                <c:pt idx="38">
                  <c:v>3.3854989979305143</c:v>
                </c:pt>
                <c:pt idx="39">
                  <c:v>3.109622418428001</c:v>
                </c:pt>
                <c:pt idx="40">
                  <c:v>2.8278064637340705</c:v>
                </c:pt>
                <c:pt idx="41">
                  <c:v>2.5459435044277341</c:v>
                </c:pt>
                <c:pt idx="42">
                  <c:v>2.2693678441463936</c:v>
                </c:pt>
                <c:pt idx="43">
                  <c:v>2.0027100932842727</c:v>
                </c:pt>
                <c:pt idx="44">
                  <c:v>1.7497996750006961</c:v>
                </c:pt>
                <c:pt idx="45">
                  <c:v>1.5136157273535329</c:v>
                </c:pt>
                <c:pt idx="46">
                  <c:v>1.2962834817834654</c:v>
                </c:pt>
                <c:pt idx="47">
                  <c:v>1.0991106029173625</c:v>
                </c:pt>
                <c:pt idx="48">
                  <c:v>0.92265611222085586</c:v>
                </c:pt>
                <c:pt idx="49">
                  <c:v>0.76682344738910047</c:v>
                </c:pt>
                <c:pt idx="50">
                  <c:v>0.63096890912174819</c:v>
                </c:pt>
                <c:pt idx="51">
                  <c:v>0.51401712855507053</c:v>
                </c:pt>
                <c:pt idx="52">
                  <c:v>0.41457611514062048</c:v>
                </c:pt>
                <c:pt idx="53">
                  <c:v>0.3310457518500402</c:v>
                </c:pt>
                <c:pt idx="54">
                  <c:v>0.26171512130606961</c:v>
                </c:pt>
                <c:pt idx="55">
                  <c:v>0.20484561317278224</c:v>
                </c:pt>
                <c:pt idx="56">
                  <c:v>0.15873824518254259</c:v>
                </c:pt>
                <c:pt idx="57">
                  <c:v>0.12178492619277281</c:v>
                </c:pt>
                <c:pt idx="58">
                  <c:v>9.2504434965040488E-2</c:v>
                </c:pt>
                <c:pt idx="59">
                  <c:v>6.9564653681470925E-2</c:v>
                </c:pt>
                <c:pt idx="60">
                  <c:v>5.179308203698172E-2</c:v>
                </c:pt>
              </c:numCache>
            </c:numRef>
          </c:yVal>
        </c:ser>
        <c:axId val="62431616"/>
        <c:axId val="62425728"/>
      </c:scatterChart>
      <c:valAx>
        <c:axId val="62431616"/>
        <c:scaling>
          <c:orientation val="minMax"/>
        </c:scaling>
        <c:axPos val="b"/>
        <c:title>
          <c:tx>
            <c:rich>
              <a:bodyPr/>
              <a:lstStyle/>
              <a:p>
                <a:pPr>
                  <a:defRPr sz="1400"/>
                </a:pPr>
                <a:r>
                  <a:rPr lang="en-GB" sz="1400"/>
                  <a:t>Percentage Vote</a:t>
                </a:r>
              </a:p>
            </c:rich>
          </c:tx>
          <c:layout/>
        </c:title>
        <c:numFmt formatCode="0%" sourceLinked="1"/>
        <c:tickLblPos val="nextTo"/>
        <c:crossAx val="62425728"/>
        <c:crosses val="autoZero"/>
        <c:crossBetween val="midCat"/>
      </c:valAx>
      <c:valAx>
        <c:axId val="62425728"/>
        <c:scaling>
          <c:orientation val="minMax"/>
        </c:scaling>
        <c:axPos val="l"/>
        <c:majorGridlines>
          <c:spPr>
            <a:ln>
              <a:solidFill>
                <a:sysClr val="windowText" lastClr="000000"/>
              </a:solidFill>
              <a:prstDash val="sysDot"/>
            </a:ln>
          </c:spPr>
        </c:majorGridlines>
        <c:title>
          <c:tx>
            <c:rich>
              <a:bodyPr rot="-5400000" vert="horz"/>
              <a:lstStyle/>
              <a:p>
                <a:pPr>
                  <a:defRPr sz="1400"/>
                </a:pPr>
                <a:r>
                  <a:rPr lang="en-GB" sz="1400"/>
                  <a:t>Distribution</a:t>
                </a:r>
              </a:p>
            </c:rich>
          </c:tx>
          <c:layout>
            <c:manualLayout>
              <c:xMode val="edge"/>
              <c:yMode val="edge"/>
              <c:x val="9.7633590193749141E-3"/>
              <c:y val="0.43776718992928426"/>
            </c:manualLayout>
          </c:layout>
        </c:title>
        <c:numFmt formatCode="0" sourceLinked="0"/>
        <c:tickLblPos val="nextTo"/>
        <c:crossAx val="62431616"/>
        <c:crosses val="autoZero"/>
        <c:crossBetween val="midCat"/>
      </c:valAx>
      <c:spPr>
        <a:noFill/>
        <a:ln>
          <a:solidFill>
            <a:schemeClr val="tx1"/>
          </a:solidFill>
        </a:ln>
      </c:spPr>
    </c:plotArea>
    <c:legend>
      <c:legendPos val="r"/>
      <c:layout>
        <c:manualLayout>
          <c:xMode val="edge"/>
          <c:yMode val="edge"/>
          <c:x val="6.694301062834436E-2"/>
          <c:y val="9.3984786933480446E-2"/>
          <c:w val="0.17114088203763261"/>
          <c:h val="8.6062490596318778E-2"/>
        </c:manualLayout>
      </c:layout>
      <c:spPr>
        <a:solidFill>
          <a:schemeClr val="bg1">
            <a:lumMod val="85000"/>
          </a:schemeClr>
        </a:solidFill>
        <a:ln>
          <a:solidFill>
            <a:schemeClr val="tx1"/>
          </a:solidFill>
        </a:ln>
      </c:spPr>
      <c:txPr>
        <a:bodyPr/>
        <a:lstStyle/>
        <a:p>
          <a:pPr>
            <a:defRPr sz="1600"/>
          </a:pPr>
          <a:endParaRPr lang="en-US"/>
        </a:p>
      </c:txPr>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266700</xdr:colOff>
      <xdr:row>0</xdr:row>
      <xdr:rowOff>85724</xdr:rowOff>
    </xdr:from>
    <xdr:to>
      <xdr:col>27</xdr:col>
      <xdr:colOff>381000</xdr:colOff>
      <xdr:row>39</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C79"/>
  <sheetViews>
    <sheetView workbookViewId="0">
      <pane ySplit="5" topLeftCell="A60" activePane="bottomLeft" state="frozen"/>
      <selection pane="bottomLeft" sqref="A1:XFD1048576"/>
    </sheetView>
  </sheetViews>
  <sheetFormatPr defaultRowHeight="15"/>
  <cols>
    <col min="1" max="1" width="33.28515625" style="4" bestFit="1" customWidth="1"/>
    <col min="2" max="3" width="7.140625" style="1" bestFit="1" customWidth="1"/>
    <col min="4" max="4" width="8.140625" style="1" bestFit="1" customWidth="1"/>
    <col min="5" max="5" width="6.140625" style="1" bestFit="1" customWidth="1"/>
    <col min="6" max="6" width="6.5703125" style="1" bestFit="1" customWidth="1"/>
    <col min="7" max="9" width="6.140625" style="1" bestFit="1" customWidth="1"/>
    <col min="10" max="10" width="6.28515625" style="1" bestFit="1" customWidth="1"/>
    <col min="11" max="11" width="6.140625" bestFit="1" customWidth="1"/>
    <col min="12" max="12" width="7.7109375" bestFit="1" customWidth="1"/>
    <col min="13" max="14" width="6.140625" bestFit="1" customWidth="1"/>
    <col min="15" max="15" width="7" bestFit="1" customWidth="1"/>
    <col min="16" max="16" width="6.85546875" bestFit="1" customWidth="1"/>
    <col min="17" max="17" width="6.140625" bestFit="1" customWidth="1"/>
    <col min="18" max="18" width="8.140625" bestFit="1" customWidth="1"/>
    <col min="19" max="19" width="6.140625" bestFit="1" customWidth="1"/>
    <col min="20" max="20" width="6.5703125" bestFit="1" customWidth="1"/>
    <col min="21" max="23" width="5.85546875" bestFit="1" customWidth="1"/>
    <col min="24" max="24" width="6.28515625" bestFit="1" customWidth="1"/>
    <col min="25" max="25" width="5.85546875" bestFit="1" customWidth="1"/>
    <col min="26" max="26" width="7.7109375" bestFit="1" customWidth="1"/>
    <col min="27" max="28" width="5.85546875" bestFit="1" customWidth="1"/>
  </cols>
  <sheetData>
    <row r="1" spans="1:29">
      <c r="B1" s="2" t="s">
        <v>85</v>
      </c>
      <c r="C1" s="2"/>
      <c r="D1" s="2"/>
      <c r="E1" s="2"/>
      <c r="F1" s="2"/>
      <c r="G1" s="2"/>
      <c r="H1" s="2"/>
      <c r="I1" s="2"/>
      <c r="J1" s="2"/>
      <c r="K1" s="2"/>
      <c r="L1" s="2"/>
      <c r="M1" s="2"/>
      <c r="N1" s="2"/>
      <c r="P1" s="2" t="s">
        <v>86</v>
      </c>
      <c r="Q1" s="2"/>
      <c r="R1" s="2"/>
      <c r="S1" s="2"/>
      <c r="T1" s="2"/>
      <c r="U1" s="2"/>
      <c r="V1" s="2"/>
      <c r="W1" s="2"/>
      <c r="X1" s="2"/>
      <c r="Y1" s="2"/>
      <c r="Z1" s="2"/>
      <c r="AA1" s="2"/>
      <c r="AB1" s="2"/>
    </row>
    <row r="2" spans="1:29">
      <c r="B2" s="3" t="s">
        <v>0</v>
      </c>
      <c r="C2" s="3" t="s">
        <v>1</v>
      </c>
      <c r="D2" s="3" t="s">
        <v>82</v>
      </c>
      <c r="E2" s="3" t="s">
        <v>4</v>
      </c>
      <c r="F2" s="3" t="s">
        <v>83</v>
      </c>
      <c r="G2" s="3" t="s">
        <v>6</v>
      </c>
      <c r="H2" s="3" t="s">
        <v>7</v>
      </c>
      <c r="I2" s="3" t="s">
        <v>3</v>
      </c>
      <c r="J2" s="3" t="s">
        <v>84</v>
      </c>
      <c r="K2" s="3" t="s">
        <v>8</v>
      </c>
      <c r="L2" s="3" t="s">
        <v>5</v>
      </c>
      <c r="M2" s="3" t="s">
        <v>9</v>
      </c>
      <c r="N2" s="3" t="s">
        <v>2</v>
      </c>
      <c r="P2" s="3" t="s">
        <v>0</v>
      </c>
      <c r="Q2" s="3" t="s">
        <v>1</v>
      </c>
      <c r="R2" s="3" t="s">
        <v>82</v>
      </c>
      <c r="S2" s="3" t="s">
        <v>4</v>
      </c>
      <c r="T2" s="3" t="s">
        <v>83</v>
      </c>
      <c r="U2" s="3" t="s">
        <v>6</v>
      </c>
      <c r="V2" s="3" t="s">
        <v>7</v>
      </c>
      <c r="W2" s="3" t="s">
        <v>3</v>
      </c>
      <c r="X2" s="3" t="s">
        <v>84</v>
      </c>
      <c r="Y2" s="3" t="s">
        <v>8</v>
      </c>
      <c r="Z2" s="3" t="s">
        <v>5</v>
      </c>
      <c r="AA2" s="3" t="s">
        <v>9</v>
      </c>
      <c r="AB2" s="3" t="s">
        <v>2</v>
      </c>
    </row>
    <row r="3" spans="1:29">
      <c r="B3" s="3"/>
      <c r="C3" s="3"/>
      <c r="D3" s="3"/>
      <c r="E3" s="3"/>
      <c r="F3" s="3"/>
      <c r="G3" s="3"/>
      <c r="H3" s="3"/>
      <c r="I3" s="3"/>
      <c r="J3" s="3"/>
      <c r="K3" s="3"/>
      <c r="L3" s="3"/>
      <c r="M3" s="3"/>
      <c r="N3" s="3"/>
      <c r="P3" s="3">
        <f>SUM(P6:P77)</f>
        <v>117488</v>
      </c>
      <c r="Q3" s="3">
        <f t="shared" ref="Q3:AB3" si="0">SUM(Q6:Q77)</f>
        <v>65018</v>
      </c>
      <c r="R3" s="3">
        <f t="shared" si="0"/>
        <v>31710</v>
      </c>
      <c r="S3" s="3">
        <f t="shared" si="0"/>
        <v>85375</v>
      </c>
      <c r="T3" s="3">
        <f t="shared" si="0"/>
        <v>12069</v>
      </c>
      <c r="U3" s="3">
        <f t="shared" si="0"/>
        <v>4940</v>
      </c>
      <c r="V3" s="3">
        <f t="shared" si="0"/>
        <v>281</v>
      </c>
      <c r="W3" s="3">
        <f t="shared" si="0"/>
        <v>3465</v>
      </c>
      <c r="X3" s="3">
        <f t="shared" si="0"/>
        <v>215</v>
      </c>
      <c r="Y3" s="3">
        <f t="shared" si="0"/>
        <v>0</v>
      </c>
      <c r="Z3" s="3">
        <f t="shared" si="0"/>
        <v>0</v>
      </c>
      <c r="AA3" s="3">
        <f t="shared" si="0"/>
        <v>0</v>
      </c>
      <c r="AB3" s="3">
        <f t="shared" si="0"/>
        <v>673</v>
      </c>
      <c r="AC3" s="3">
        <f>SUM(P3:AB3)</f>
        <v>321234</v>
      </c>
    </row>
    <row r="4" spans="1:29">
      <c r="B4" s="3"/>
      <c r="C4" s="3"/>
      <c r="D4" s="3"/>
      <c r="E4" s="3"/>
      <c r="F4" s="3"/>
      <c r="G4" s="3"/>
      <c r="H4" s="3"/>
      <c r="I4" s="3"/>
      <c r="J4" s="3"/>
      <c r="K4" s="3"/>
      <c r="L4" s="3"/>
      <c r="M4" s="3"/>
      <c r="N4" s="3"/>
      <c r="P4" s="7">
        <f>P3/$AC$3</f>
        <v>0.36573961660347287</v>
      </c>
      <c r="Q4" s="7">
        <f t="shared" ref="Q4:AB4" si="1">Q3/$AC$3</f>
        <v>0.20240074213812984</v>
      </c>
      <c r="R4" s="7">
        <f t="shared" si="1"/>
        <v>9.8713087655727602E-2</v>
      </c>
      <c r="S4" s="7">
        <f t="shared" si="1"/>
        <v>0.2657719917567879</v>
      </c>
      <c r="T4" s="7">
        <f t="shared" si="1"/>
        <v>3.7570742822988848E-2</v>
      </c>
      <c r="U4" s="7">
        <f t="shared" si="1"/>
        <v>1.5378197824638737E-2</v>
      </c>
      <c r="V4" s="7">
        <f t="shared" si="1"/>
        <v>8.7475173860799291E-4</v>
      </c>
      <c r="W4" s="7">
        <f t="shared" si="1"/>
        <v>1.0786529445824538E-2</v>
      </c>
      <c r="X4" s="7">
        <f t="shared" si="1"/>
        <v>6.6929403487800171E-4</v>
      </c>
      <c r="Y4" s="7">
        <f t="shared" si="1"/>
        <v>0</v>
      </c>
      <c r="Z4" s="7">
        <f t="shared" si="1"/>
        <v>0</v>
      </c>
      <c r="AA4" s="7">
        <f t="shared" si="1"/>
        <v>0</v>
      </c>
      <c r="AB4" s="7">
        <f t="shared" si="1"/>
        <v>2.0950459789436985E-3</v>
      </c>
      <c r="AC4" s="3"/>
    </row>
    <row r="5" spans="1:29">
      <c r="B5" s="3"/>
      <c r="C5" s="3"/>
      <c r="D5" s="3"/>
      <c r="E5" s="3"/>
      <c r="F5" s="3"/>
      <c r="G5" s="3"/>
      <c r="H5" s="3"/>
      <c r="I5" s="3"/>
      <c r="J5" s="3"/>
      <c r="K5" s="3"/>
      <c r="L5" s="3"/>
      <c r="M5" s="3"/>
      <c r="N5" s="3"/>
      <c r="P5" s="7">
        <f>P4-B79</f>
        <v>-0.10116531621870828</v>
      </c>
      <c r="Q5" s="7">
        <f t="shared" ref="Q5:AB5" si="2">Q4-C79</f>
        <v>6.9651364532093751E-2</v>
      </c>
      <c r="R5" s="7">
        <f t="shared" si="2"/>
        <v>-0.10958397118277581</v>
      </c>
      <c r="S5" s="7">
        <f t="shared" si="2"/>
        <v>0.20385333826603597</v>
      </c>
      <c r="T5" s="7">
        <f t="shared" si="2"/>
        <v>-1.4565252167312498E-2</v>
      </c>
      <c r="U5" s="7">
        <f t="shared" si="2"/>
        <v>-6.1312684354509518E-4</v>
      </c>
      <c r="V5" s="7">
        <f t="shared" si="2"/>
        <v>-8.7093516322471684E-3</v>
      </c>
      <c r="W5" s="7">
        <f t="shared" si="2"/>
        <v>-3.1607536301379142E-2</v>
      </c>
      <c r="X5" s="7">
        <f t="shared" si="2"/>
        <v>-1.4129892472892023E-3</v>
      </c>
      <c r="Y5" s="7">
        <f t="shared" si="2"/>
        <v>-5.8802865303254773E-4</v>
      </c>
      <c r="Z5" s="7">
        <f t="shared" si="2"/>
        <v>-2.9579623152546342E-3</v>
      </c>
      <c r="AA5" s="7">
        <f t="shared" si="2"/>
        <v>-1.3313375997230411E-3</v>
      </c>
      <c r="AB5" s="7">
        <f t="shared" si="2"/>
        <v>-9.698306368623082E-4</v>
      </c>
      <c r="AC5" s="3"/>
    </row>
    <row r="6" spans="1:29">
      <c r="A6" s="4" t="s">
        <v>10</v>
      </c>
      <c r="B6" s="1">
        <v>2043</v>
      </c>
      <c r="C6" s="1">
        <v>488</v>
      </c>
      <c r="D6" s="1">
        <v>698</v>
      </c>
      <c r="E6" s="1">
        <v>0</v>
      </c>
      <c r="F6" s="1">
        <v>589</v>
      </c>
      <c r="G6" s="1">
        <v>0</v>
      </c>
      <c r="H6" s="1">
        <v>0</v>
      </c>
      <c r="I6" s="1">
        <v>0</v>
      </c>
      <c r="J6" s="1">
        <v>0</v>
      </c>
      <c r="K6" s="1">
        <v>0</v>
      </c>
      <c r="L6" s="1">
        <v>0</v>
      </c>
      <c r="M6" s="1">
        <v>0</v>
      </c>
      <c r="N6" s="1">
        <v>0</v>
      </c>
      <c r="P6" s="1">
        <v>1170</v>
      </c>
      <c r="Q6" s="1">
        <v>532</v>
      </c>
      <c r="R6" s="1">
        <v>238</v>
      </c>
      <c r="S6" s="1">
        <v>913</v>
      </c>
      <c r="T6" s="1">
        <v>273</v>
      </c>
      <c r="U6" s="1"/>
      <c r="V6" s="1"/>
      <c r="W6" s="1"/>
      <c r="X6" s="1"/>
      <c r="Y6" s="1"/>
      <c r="Z6" s="1"/>
      <c r="AA6" s="1"/>
      <c r="AB6" s="1"/>
    </row>
    <row r="7" spans="1:29">
      <c r="A7" s="4" t="s">
        <v>11</v>
      </c>
      <c r="B7" s="1">
        <v>1419</v>
      </c>
      <c r="C7" s="1">
        <v>400</v>
      </c>
      <c r="D7" s="1">
        <v>2343</v>
      </c>
      <c r="E7" s="1">
        <v>0</v>
      </c>
      <c r="F7" s="1">
        <v>0</v>
      </c>
      <c r="G7" s="1">
        <v>0</v>
      </c>
      <c r="H7" s="1">
        <v>0</v>
      </c>
      <c r="I7" s="1">
        <v>0</v>
      </c>
      <c r="J7" s="1">
        <v>0</v>
      </c>
      <c r="K7" s="1">
        <v>0</v>
      </c>
      <c r="L7" s="1">
        <v>0</v>
      </c>
      <c r="M7" s="1">
        <v>0</v>
      </c>
      <c r="N7" s="1">
        <v>0</v>
      </c>
      <c r="P7" s="1">
        <v>787</v>
      </c>
      <c r="Q7" s="1">
        <v>444</v>
      </c>
      <c r="R7" s="1">
        <v>972</v>
      </c>
      <c r="S7" s="1">
        <v>827</v>
      </c>
      <c r="T7" s="1">
        <v>143</v>
      </c>
      <c r="U7" s="1">
        <v>295</v>
      </c>
      <c r="V7" s="1"/>
      <c r="W7" s="1"/>
      <c r="X7" s="1"/>
      <c r="Y7" s="1"/>
      <c r="Z7" s="1"/>
      <c r="AA7" s="1"/>
      <c r="AB7" s="1"/>
    </row>
    <row r="8" spans="1:29">
      <c r="A8" s="4" t="s">
        <v>12</v>
      </c>
      <c r="B8" s="1">
        <v>2871</v>
      </c>
      <c r="C8" s="1">
        <v>363</v>
      </c>
      <c r="D8" s="1">
        <v>822</v>
      </c>
      <c r="E8" s="1">
        <v>0</v>
      </c>
      <c r="F8" s="1">
        <v>886</v>
      </c>
      <c r="G8" s="1">
        <v>0</v>
      </c>
      <c r="H8" s="1">
        <v>0</v>
      </c>
      <c r="I8" s="1">
        <v>0</v>
      </c>
      <c r="J8" s="1">
        <v>0</v>
      </c>
      <c r="K8" s="1">
        <v>0</v>
      </c>
      <c r="L8" s="1">
        <v>0</v>
      </c>
      <c r="M8" s="1">
        <v>0</v>
      </c>
      <c r="N8" s="1">
        <v>0</v>
      </c>
      <c r="P8" s="1">
        <v>1741</v>
      </c>
      <c r="Q8" s="1">
        <v>421</v>
      </c>
      <c r="R8" s="1">
        <v>241</v>
      </c>
      <c r="S8" s="1">
        <v>995</v>
      </c>
      <c r="T8" s="1">
        <v>333</v>
      </c>
      <c r="U8" s="1">
        <v>226</v>
      </c>
      <c r="V8" s="1"/>
      <c r="W8" s="1"/>
      <c r="X8" s="1"/>
      <c r="Y8" s="1"/>
      <c r="Z8" s="1"/>
      <c r="AA8" s="1"/>
      <c r="AB8" s="1"/>
    </row>
    <row r="9" spans="1:29">
      <c r="A9" s="4" t="s">
        <v>13</v>
      </c>
      <c r="B9" s="1">
        <v>2509</v>
      </c>
      <c r="C9" s="1">
        <v>406</v>
      </c>
      <c r="D9" s="1">
        <v>873</v>
      </c>
      <c r="E9" s="1">
        <v>0</v>
      </c>
      <c r="F9" s="1">
        <v>626</v>
      </c>
      <c r="G9" s="1">
        <v>0</v>
      </c>
      <c r="H9" s="1">
        <v>0</v>
      </c>
      <c r="I9" s="1">
        <v>0</v>
      </c>
      <c r="J9" s="1">
        <v>0</v>
      </c>
      <c r="K9" s="1">
        <v>0</v>
      </c>
      <c r="L9" s="1">
        <v>0</v>
      </c>
      <c r="M9" s="1">
        <v>0</v>
      </c>
      <c r="N9" s="1">
        <v>0</v>
      </c>
      <c r="P9" s="1">
        <v>1378</v>
      </c>
      <c r="Q9" s="1">
        <v>482</v>
      </c>
      <c r="R9" s="1">
        <v>175</v>
      </c>
      <c r="S9" s="1">
        <v>1095</v>
      </c>
      <c r="T9" s="1">
        <v>195</v>
      </c>
      <c r="U9" s="1"/>
      <c r="V9" s="1">
        <v>48</v>
      </c>
      <c r="W9" s="1"/>
      <c r="X9" s="1"/>
      <c r="Y9" s="1"/>
      <c r="Z9" s="1"/>
      <c r="AA9" s="1"/>
      <c r="AB9" s="1"/>
    </row>
    <row r="10" spans="1:29">
      <c r="A10" s="4" t="s">
        <v>14</v>
      </c>
      <c r="B10" s="1">
        <v>3843</v>
      </c>
      <c r="C10" s="1">
        <v>406</v>
      </c>
      <c r="D10" s="1">
        <v>824</v>
      </c>
      <c r="E10" s="1">
        <v>0</v>
      </c>
      <c r="F10" s="1">
        <v>833</v>
      </c>
      <c r="G10" s="1">
        <v>0</v>
      </c>
      <c r="H10" s="1">
        <v>0</v>
      </c>
      <c r="I10" s="1">
        <v>0</v>
      </c>
      <c r="J10" s="1">
        <v>0</v>
      </c>
      <c r="K10" s="1">
        <v>0</v>
      </c>
      <c r="L10" s="1">
        <v>0</v>
      </c>
      <c r="M10" s="1">
        <v>0</v>
      </c>
      <c r="N10" s="1">
        <v>0</v>
      </c>
      <c r="P10" s="1">
        <v>1872</v>
      </c>
      <c r="Q10" s="1">
        <v>371</v>
      </c>
      <c r="R10" s="1">
        <v>326</v>
      </c>
      <c r="S10" s="1">
        <v>1367</v>
      </c>
      <c r="T10" s="1">
        <v>328</v>
      </c>
      <c r="U10" s="1"/>
      <c r="V10" s="1"/>
      <c r="W10" s="1"/>
      <c r="X10" s="1"/>
      <c r="Y10" s="1"/>
      <c r="Z10" s="1"/>
      <c r="AA10" s="1"/>
      <c r="AB10" s="1"/>
    </row>
    <row r="11" spans="1:29">
      <c r="A11" s="4" t="s">
        <v>15</v>
      </c>
      <c r="B11" s="1">
        <v>1236</v>
      </c>
      <c r="C11" s="1">
        <v>946</v>
      </c>
      <c r="D11" s="1">
        <v>767</v>
      </c>
      <c r="E11" s="1">
        <v>0</v>
      </c>
      <c r="F11" s="1">
        <v>261</v>
      </c>
      <c r="G11" s="1">
        <v>0</v>
      </c>
      <c r="H11" s="1">
        <v>396</v>
      </c>
      <c r="I11" s="1">
        <v>0</v>
      </c>
      <c r="J11" s="1">
        <v>0</v>
      </c>
      <c r="K11" s="1">
        <v>0</v>
      </c>
      <c r="L11" s="1">
        <v>0</v>
      </c>
      <c r="M11" s="1">
        <v>0</v>
      </c>
      <c r="N11" s="1">
        <v>0</v>
      </c>
      <c r="P11" s="1">
        <v>486</v>
      </c>
      <c r="Q11" s="1">
        <v>1126</v>
      </c>
      <c r="R11" s="1">
        <v>290</v>
      </c>
      <c r="S11" s="1">
        <v>827</v>
      </c>
      <c r="T11" s="1">
        <v>118</v>
      </c>
      <c r="U11" s="1"/>
      <c r="V11" s="1"/>
      <c r="W11" s="1"/>
      <c r="X11" s="1"/>
      <c r="Y11" s="1"/>
      <c r="Z11" s="1"/>
      <c r="AA11" s="1"/>
      <c r="AB11" s="1"/>
    </row>
    <row r="12" spans="1:29">
      <c r="A12" s="4" t="s">
        <v>16</v>
      </c>
      <c r="B12" s="1">
        <v>2661</v>
      </c>
      <c r="C12" s="1">
        <v>523</v>
      </c>
      <c r="D12" s="1">
        <v>996</v>
      </c>
      <c r="E12" s="1">
        <v>0</v>
      </c>
      <c r="F12" s="1">
        <v>0</v>
      </c>
      <c r="G12" s="1">
        <v>0</v>
      </c>
      <c r="H12" s="1">
        <v>0</v>
      </c>
      <c r="I12" s="1">
        <v>941</v>
      </c>
      <c r="J12" s="1">
        <v>0</v>
      </c>
      <c r="K12" s="1">
        <v>0</v>
      </c>
      <c r="L12" s="1">
        <v>0</v>
      </c>
      <c r="M12" s="1">
        <v>0</v>
      </c>
      <c r="N12" s="1">
        <v>0</v>
      </c>
      <c r="P12" s="1">
        <v>1494</v>
      </c>
      <c r="Q12" s="1">
        <v>649</v>
      </c>
      <c r="R12" s="1">
        <v>315</v>
      </c>
      <c r="S12" s="1">
        <v>2156</v>
      </c>
      <c r="T12" s="1"/>
      <c r="U12" s="1"/>
      <c r="V12" s="1"/>
      <c r="W12" s="1"/>
      <c r="X12" s="1"/>
      <c r="Y12" s="1"/>
      <c r="Z12" s="1"/>
      <c r="AA12" s="1"/>
      <c r="AB12" s="1"/>
    </row>
    <row r="13" spans="1:29">
      <c r="A13" s="4" t="s">
        <v>17</v>
      </c>
      <c r="B13" s="1">
        <v>4264</v>
      </c>
      <c r="C13" s="1">
        <v>1765</v>
      </c>
      <c r="D13" s="1">
        <v>2041</v>
      </c>
      <c r="E13" s="1">
        <v>0</v>
      </c>
      <c r="F13" s="1">
        <v>0</v>
      </c>
      <c r="G13" s="1">
        <v>0</v>
      </c>
      <c r="H13" s="1">
        <v>0</v>
      </c>
      <c r="I13" s="1">
        <v>0</v>
      </c>
      <c r="J13" s="1">
        <v>0</v>
      </c>
      <c r="K13" s="1">
        <v>0</v>
      </c>
      <c r="L13" s="1">
        <v>0</v>
      </c>
      <c r="M13" s="1">
        <v>0</v>
      </c>
      <c r="N13" s="1">
        <v>0</v>
      </c>
      <c r="P13" s="1">
        <v>2182</v>
      </c>
      <c r="Q13" s="1">
        <v>1854</v>
      </c>
      <c r="R13" s="1">
        <v>338</v>
      </c>
      <c r="S13" s="1">
        <v>2797</v>
      </c>
      <c r="T13" s="1">
        <v>427</v>
      </c>
      <c r="U13" s="1"/>
      <c r="V13" s="1"/>
      <c r="W13" s="1"/>
      <c r="X13" s="1"/>
      <c r="Y13" s="1"/>
      <c r="Z13" s="1"/>
      <c r="AA13" s="1"/>
      <c r="AB13" s="1"/>
    </row>
    <row r="14" spans="1:29">
      <c r="A14" s="4" t="s">
        <v>18</v>
      </c>
      <c r="B14" s="1">
        <v>1625</v>
      </c>
      <c r="C14" s="1">
        <v>351</v>
      </c>
      <c r="D14" s="1">
        <v>1191</v>
      </c>
      <c r="E14" s="1">
        <v>0</v>
      </c>
      <c r="F14" s="1">
        <v>436</v>
      </c>
      <c r="G14" s="1">
        <v>0</v>
      </c>
      <c r="H14" s="1">
        <v>0</v>
      </c>
      <c r="I14" s="1">
        <v>0</v>
      </c>
      <c r="J14" s="1">
        <v>0</v>
      </c>
      <c r="K14" s="1">
        <v>0</v>
      </c>
      <c r="L14" s="1">
        <v>0</v>
      </c>
      <c r="M14" s="1">
        <v>0</v>
      </c>
      <c r="N14" s="1">
        <v>0</v>
      </c>
      <c r="P14" s="1">
        <v>1207</v>
      </c>
      <c r="Q14" s="1">
        <v>768</v>
      </c>
      <c r="R14" s="1">
        <v>234</v>
      </c>
      <c r="S14" s="1">
        <v>384</v>
      </c>
      <c r="T14" s="1">
        <v>213</v>
      </c>
      <c r="U14" s="1"/>
      <c r="V14" s="1"/>
      <c r="W14" s="1"/>
      <c r="X14" s="1"/>
      <c r="Y14" s="1"/>
      <c r="Z14" s="1"/>
      <c r="AA14" s="1"/>
      <c r="AB14" s="1"/>
    </row>
    <row r="15" spans="1:29">
      <c r="A15" s="4" t="s">
        <v>19</v>
      </c>
      <c r="B15" s="1">
        <v>1255</v>
      </c>
      <c r="C15" s="1">
        <v>391</v>
      </c>
      <c r="D15" s="1">
        <v>2263</v>
      </c>
      <c r="E15" s="1">
        <v>0</v>
      </c>
      <c r="F15" s="1">
        <v>673</v>
      </c>
      <c r="G15" s="1">
        <v>0</v>
      </c>
      <c r="H15" s="1">
        <v>0</v>
      </c>
      <c r="I15" s="1">
        <v>0</v>
      </c>
      <c r="J15" s="1">
        <v>0</v>
      </c>
      <c r="K15" s="1">
        <v>0</v>
      </c>
      <c r="L15" s="1">
        <v>0</v>
      </c>
      <c r="M15" s="1">
        <v>0</v>
      </c>
      <c r="N15" s="1">
        <v>0</v>
      </c>
      <c r="P15" s="1">
        <v>563</v>
      </c>
      <c r="Q15" s="1">
        <v>529</v>
      </c>
      <c r="R15" s="1">
        <v>1555</v>
      </c>
      <c r="S15" s="1">
        <v>562</v>
      </c>
      <c r="T15" s="1">
        <v>439</v>
      </c>
      <c r="U15" s="1"/>
      <c r="V15" s="1"/>
      <c r="W15" s="1"/>
      <c r="X15" s="1"/>
      <c r="Y15" s="1"/>
      <c r="Z15" s="1"/>
      <c r="AA15" s="1"/>
      <c r="AB15" s="1"/>
    </row>
    <row r="16" spans="1:29">
      <c r="A16" s="4" t="s">
        <v>20</v>
      </c>
      <c r="B16" s="1">
        <v>2458</v>
      </c>
      <c r="C16" s="1">
        <v>356</v>
      </c>
      <c r="D16" s="1">
        <v>1804</v>
      </c>
      <c r="E16" s="1">
        <v>0</v>
      </c>
      <c r="F16" s="1">
        <v>687</v>
      </c>
      <c r="G16" s="1">
        <v>0</v>
      </c>
      <c r="H16" s="1">
        <v>0</v>
      </c>
      <c r="I16" s="1">
        <v>0</v>
      </c>
      <c r="J16" s="1">
        <v>0</v>
      </c>
      <c r="K16" s="1">
        <v>0</v>
      </c>
      <c r="L16" s="1">
        <v>0</v>
      </c>
      <c r="M16" s="1">
        <v>0</v>
      </c>
      <c r="N16" s="1">
        <v>0</v>
      </c>
      <c r="P16" s="1">
        <v>1385</v>
      </c>
      <c r="Q16" s="1">
        <v>549</v>
      </c>
      <c r="R16" s="1">
        <v>1181</v>
      </c>
      <c r="S16" s="1">
        <v>795</v>
      </c>
      <c r="T16" s="1">
        <v>294</v>
      </c>
      <c r="U16" s="1"/>
      <c r="V16" s="1"/>
      <c r="W16" s="1"/>
      <c r="X16" s="1"/>
      <c r="Y16" s="1"/>
      <c r="Z16" s="1"/>
      <c r="AA16" s="1"/>
      <c r="AB16" s="1"/>
    </row>
    <row r="17" spans="1:28">
      <c r="A17" s="4" t="s">
        <v>21</v>
      </c>
      <c r="B17" s="1">
        <v>2119</v>
      </c>
      <c r="C17" s="1">
        <v>387</v>
      </c>
      <c r="D17" s="1">
        <v>988</v>
      </c>
      <c r="E17" s="1">
        <v>0</v>
      </c>
      <c r="F17" s="1">
        <v>743</v>
      </c>
      <c r="G17" s="1">
        <v>0</v>
      </c>
      <c r="H17" s="1">
        <v>0</v>
      </c>
      <c r="I17" s="1">
        <v>0</v>
      </c>
      <c r="J17" s="1">
        <v>0</v>
      </c>
      <c r="K17" s="1">
        <v>0</v>
      </c>
      <c r="L17" s="1">
        <v>0</v>
      </c>
      <c r="M17" s="1">
        <v>0</v>
      </c>
      <c r="N17" s="1">
        <v>0</v>
      </c>
      <c r="P17" s="1">
        <v>1067</v>
      </c>
      <c r="Q17" s="1">
        <v>496</v>
      </c>
      <c r="R17" s="1">
        <v>383</v>
      </c>
      <c r="S17" s="1">
        <v>633</v>
      </c>
      <c r="T17" s="1">
        <v>236</v>
      </c>
      <c r="U17" s="1"/>
      <c r="V17" s="1"/>
      <c r="W17" s="1"/>
      <c r="X17" s="1"/>
      <c r="Y17" s="1"/>
      <c r="Z17" s="1"/>
      <c r="AA17" s="1"/>
      <c r="AB17" s="1"/>
    </row>
    <row r="18" spans="1:28">
      <c r="A18" s="4" t="s">
        <v>22</v>
      </c>
      <c r="B18" s="1">
        <v>3020</v>
      </c>
      <c r="C18" s="1">
        <v>281</v>
      </c>
      <c r="D18" s="1">
        <v>1249</v>
      </c>
      <c r="E18" s="1">
        <v>0</v>
      </c>
      <c r="F18" s="1">
        <v>0</v>
      </c>
      <c r="G18" s="1">
        <v>0</v>
      </c>
      <c r="H18" s="1">
        <v>0</v>
      </c>
      <c r="I18" s="1">
        <v>0</v>
      </c>
      <c r="J18" s="1">
        <v>0</v>
      </c>
      <c r="K18" s="1">
        <v>0</v>
      </c>
      <c r="L18" s="1">
        <v>0</v>
      </c>
      <c r="M18" s="1">
        <v>0</v>
      </c>
      <c r="N18" s="1">
        <v>0</v>
      </c>
      <c r="P18" s="1">
        <v>1553</v>
      </c>
      <c r="Q18" s="1">
        <v>293</v>
      </c>
      <c r="R18" s="1">
        <v>686</v>
      </c>
      <c r="S18" s="1">
        <v>1065</v>
      </c>
      <c r="T18" s="1">
        <v>202</v>
      </c>
      <c r="U18" s="1"/>
      <c r="V18" s="1"/>
      <c r="W18" s="1"/>
      <c r="X18" s="1"/>
      <c r="Y18" s="1"/>
      <c r="Z18" s="1"/>
      <c r="AA18" s="1"/>
      <c r="AB18" s="1"/>
    </row>
    <row r="19" spans="1:28">
      <c r="A19" s="4" t="s">
        <v>23</v>
      </c>
      <c r="B19" s="1">
        <v>2345</v>
      </c>
      <c r="C19" s="1">
        <v>517</v>
      </c>
      <c r="D19" s="1">
        <v>946</v>
      </c>
      <c r="E19" s="1">
        <v>0</v>
      </c>
      <c r="F19" s="1">
        <v>0</v>
      </c>
      <c r="G19" s="1">
        <v>0</v>
      </c>
      <c r="H19" s="1">
        <v>0</v>
      </c>
      <c r="I19" s="1">
        <v>918</v>
      </c>
      <c r="J19" s="1">
        <v>0</v>
      </c>
      <c r="K19" s="1">
        <v>0</v>
      </c>
      <c r="L19" s="1">
        <v>0</v>
      </c>
      <c r="M19" s="1">
        <v>0</v>
      </c>
      <c r="N19" s="1">
        <v>0</v>
      </c>
      <c r="P19" s="1">
        <v>1677</v>
      </c>
      <c r="Q19" s="1">
        <v>647</v>
      </c>
      <c r="R19" s="1">
        <v>166</v>
      </c>
      <c r="S19" s="1">
        <v>897</v>
      </c>
      <c r="T19" s="1"/>
      <c r="U19" s="1"/>
      <c r="V19" s="1"/>
      <c r="W19" s="1">
        <v>65</v>
      </c>
      <c r="X19" s="1"/>
      <c r="Y19" s="1"/>
      <c r="Z19" s="1"/>
      <c r="AA19" s="1"/>
      <c r="AB19" s="1"/>
    </row>
    <row r="20" spans="1:28">
      <c r="A20" s="4" t="s">
        <v>24</v>
      </c>
      <c r="B20" s="1">
        <v>1221</v>
      </c>
      <c r="C20" s="1">
        <v>830</v>
      </c>
      <c r="D20" s="1">
        <v>395</v>
      </c>
      <c r="E20" s="1">
        <v>0</v>
      </c>
      <c r="F20" s="1">
        <v>0</v>
      </c>
      <c r="G20" s="1">
        <v>0</v>
      </c>
      <c r="H20" s="1">
        <v>0</v>
      </c>
      <c r="I20" s="1">
        <v>787</v>
      </c>
      <c r="J20" s="1">
        <v>0</v>
      </c>
      <c r="K20" s="1">
        <v>0</v>
      </c>
      <c r="L20" s="1">
        <v>0</v>
      </c>
      <c r="M20" s="1">
        <v>0</v>
      </c>
      <c r="N20" s="1">
        <v>0</v>
      </c>
      <c r="P20" s="1">
        <v>942</v>
      </c>
      <c r="Q20" s="1">
        <v>885</v>
      </c>
      <c r="R20" s="1"/>
      <c r="S20" s="1">
        <v>628</v>
      </c>
      <c r="T20" s="1"/>
      <c r="U20" s="1"/>
      <c r="V20" s="1"/>
      <c r="W20" s="1">
        <v>99</v>
      </c>
      <c r="X20" s="1"/>
      <c r="Y20" s="1"/>
      <c r="Z20" s="1"/>
      <c r="AA20" s="1"/>
      <c r="AB20" s="1"/>
    </row>
    <row r="21" spans="1:28">
      <c r="A21" s="4" t="s">
        <v>25</v>
      </c>
      <c r="B21" s="1">
        <v>1140</v>
      </c>
      <c r="C21" s="1">
        <v>1080</v>
      </c>
      <c r="D21" s="1">
        <v>392</v>
      </c>
      <c r="E21" s="1">
        <v>0</v>
      </c>
      <c r="F21" s="1">
        <v>0</v>
      </c>
      <c r="G21" s="1">
        <v>0</v>
      </c>
      <c r="H21" s="1">
        <v>346</v>
      </c>
      <c r="I21" s="1">
        <v>809</v>
      </c>
      <c r="J21" s="1">
        <v>0</v>
      </c>
      <c r="K21" s="1">
        <v>0</v>
      </c>
      <c r="L21" s="1">
        <v>0</v>
      </c>
      <c r="M21" s="1">
        <v>0</v>
      </c>
      <c r="N21" s="1">
        <v>0</v>
      </c>
      <c r="P21" s="1">
        <v>1088</v>
      </c>
      <c r="Q21" s="1">
        <v>1267</v>
      </c>
      <c r="R21" s="1"/>
      <c r="S21" s="1">
        <v>552</v>
      </c>
      <c r="T21" s="1"/>
      <c r="U21" s="1"/>
      <c r="V21" s="1">
        <v>111</v>
      </c>
      <c r="W21" s="1"/>
      <c r="X21" s="1"/>
      <c r="Y21" s="1"/>
      <c r="Z21" s="1"/>
      <c r="AA21" s="1"/>
      <c r="AB21" s="1"/>
    </row>
    <row r="22" spans="1:28">
      <c r="A22" s="4" t="s">
        <v>26</v>
      </c>
      <c r="B22" s="1">
        <v>2780</v>
      </c>
      <c r="C22" s="1">
        <v>604</v>
      </c>
      <c r="D22" s="1">
        <v>451</v>
      </c>
      <c r="E22" s="1">
        <v>0</v>
      </c>
      <c r="F22" s="1">
        <v>0</v>
      </c>
      <c r="G22" s="1">
        <v>0</v>
      </c>
      <c r="H22" s="1">
        <v>0</v>
      </c>
      <c r="I22" s="1">
        <v>1020</v>
      </c>
      <c r="J22" s="1">
        <v>0</v>
      </c>
      <c r="K22" s="1">
        <v>0</v>
      </c>
      <c r="L22" s="1">
        <v>0</v>
      </c>
      <c r="M22" s="1">
        <v>0</v>
      </c>
      <c r="N22" s="1">
        <v>0</v>
      </c>
      <c r="P22" s="1">
        <v>2067</v>
      </c>
      <c r="Q22" s="1">
        <v>688</v>
      </c>
      <c r="R22" s="1"/>
      <c r="S22" s="1">
        <v>990</v>
      </c>
      <c r="T22" s="1"/>
      <c r="U22" s="1"/>
      <c r="V22" s="1"/>
      <c r="W22" s="1">
        <v>136</v>
      </c>
      <c r="X22" s="1"/>
      <c r="Y22" s="1"/>
      <c r="Z22" s="1"/>
      <c r="AA22" s="1"/>
      <c r="AB22" s="1"/>
    </row>
    <row r="23" spans="1:28">
      <c r="A23" s="4" t="s">
        <v>27</v>
      </c>
      <c r="B23" s="1">
        <v>1873</v>
      </c>
      <c r="C23" s="1">
        <v>1030</v>
      </c>
      <c r="D23" s="1">
        <v>698</v>
      </c>
      <c r="E23" s="1">
        <v>0</v>
      </c>
      <c r="F23" s="1">
        <v>0</v>
      </c>
      <c r="G23" s="1">
        <v>0</v>
      </c>
      <c r="H23" s="1">
        <v>0</v>
      </c>
      <c r="I23" s="1">
        <v>1263</v>
      </c>
      <c r="J23" s="1">
        <v>0</v>
      </c>
      <c r="K23" s="1">
        <v>0</v>
      </c>
      <c r="L23" s="1">
        <v>0</v>
      </c>
      <c r="M23" s="1">
        <v>0</v>
      </c>
      <c r="N23" s="1">
        <v>0</v>
      </c>
      <c r="P23" s="1">
        <v>1560</v>
      </c>
      <c r="Q23" s="1">
        <v>1095</v>
      </c>
      <c r="R23" s="1"/>
      <c r="S23" s="1">
        <v>112</v>
      </c>
      <c r="T23" s="1"/>
      <c r="U23" s="1"/>
      <c r="V23" s="1"/>
      <c r="W23" s="1">
        <v>84</v>
      </c>
      <c r="X23" s="1"/>
      <c r="Y23" s="1"/>
      <c r="Z23" s="1"/>
      <c r="AA23" s="1"/>
      <c r="AB23" s="1"/>
    </row>
    <row r="24" spans="1:28">
      <c r="A24" s="4" t="s">
        <v>28</v>
      </c>
      <c r="B24" s="1">
        <v>3914</v>
      </c>
      <c r="C24" s="1">
        <v>2420</v>
      </c>
      <c r="D24" s="1">
        <v>2592</v>
      </c>
      <c r="E24" s="1">
        <v>0</v>
      </c>
      <c r="F24" s="1">
        <v>0</v>
      </c>
      <c r="G24" s="1">
        <v>0</v>
      </c>
      <c r="H24" s="1">
        <v>0</v>
      </c>
      <c r="I24" s="1">
        <v>0</v>
      </c>
      <c r="J24" s="1">
        <v>0</v>
      </c>
      <c r="K24" s="1">
        <v>0</v>
      </c>
      <c r="L24" s="1">
        <v>0</v>
      </c>
      <c r="M24" s="1">
        <v>0</v>
      </c>
      <c r="N24" s="1">
        <v>0</v>
      </c>
      <c r="P24" s="1">
        <v>2670</v>
      </c>
      <c r="Q24" s="1">
        <v>2983</v>
      </c>
      <c r="R24" s="1">
        <v>587</v>
      </c>
      <c r="S24" s="1">
        <v>2081</v>
      </c>
      <c r="T24" s="1"/>
      <c r="U24" s="1"/>
      <c r="V24" s="1"/>
      <c r="W24" s="1"/>
      <c r="X24" s="1"/>
      <c r="Y24" s="1"/>
      <c r="Z24" s="1"/>
      <c r="AA24" s="1"/>
      <c r="AB24" s="1"/>
    </row>
    <row r="25" spans="1:28">
      <c r="A25" s="4" t="s">
        <v>29</v>
      </c>
      <c r="B25" s="1">
        <v>2380</v>
      </c>
      <c r="C25" s="1">
        <v>1300</v>
      </c>
      <c r="D25" s="1">
        <v>764</v>
      </c>
      <c r="E25" s="1">
        <v>0</v>
      </c>
      <c r="F25" s="1">
        <v>0</v>
      </c>
      <c r="G25" s="1">
        <v>1053</v>
      </c>
      <c r="H25" s="1">
        <v>0</v>
      </c>
      <c r="I25" s="1">
        <v>0</v>
      </c>
      <c r="J25" s="1">
        <v>0</v>
      </c>
      <c r="K25" s="1">
        <v>0</v>
      </c>
      <c r="L25" s="1">
        <v>0</v>
      </c>
      <c r="M25" s="1">
        <v>0</v>
      </c>
      <c r="N25" s="1">
        <v>0</v>
      </c>
      <c r="P25" s="1">
        <v>2034</v>
      </c>
      <c r="Q25" s="1">
        <v>1630</v>
      </c>
      <c r="R25" s="1">
        <v>309</v>
      </c>
      <c r="S25" s="1"/>
      <c r="T25" s="1"/>
      <c r="U25" s="1">
        <v>579</v>
      </c>
      <c r="V25" s="1"/>
      <c r="W25" s="1"/>
      <c r="X25" s="1"/>
      <c r="Y25" s="1"/>
      <c r="Z25" s="1"/>
      <c r="AA25" s="1"/>
      <c r="AB25" s="1"/>
    </row>
    <row r="26" spans="1:28">
      <c r="A26" s="4" t="s">
        <v>30</v>
      </c>
      <c r="B26" s="1">
        <v>2825</v>
      </c>
      <c r="C26" s="1">
        <v>1894</v>
      </c>
      <c r="D26" s="1">
        <v>1732</v>
      </c>
      <c r="E26" s="1">
        <v>0</v>
      </c>
      <c r="F26" s="1">
        <v>0</v>
      </c>
      <c r="G26" s="1">
        <v>0</v>
      </c>
      <c r="H26" s="1">
        <v>0</v>
      </c>
      <c r="I26" s="1">
        <v>0</v>
      </c>
      <c r="J26" s="1">
        <v>0</v>
      </c>
      <c r="K26" s="1">
        <v>0</v>
      </c>
      <c r="L26" s="1">
        <v>0</v>
      </c>
      <c r="M26" s="1">
        <v>0</v>
      </c>
      <c r="N26" s="1">
        <v>0</v>
      </c>
      <c r="P26" s="1">
        <v>1666</v>
      </c>
      <c r="Q26" s="1">
        <v>2353</v>
      </c>
      <c r="R26" s="1">
        <v>334</v>
      </c>
      <c r="S26" s="1">
        <v>1850</v>
      </c>
      <c r="T26" s="1"/>
      <c r="U26" s="1"/>
      <c r="V26" s="1"/>
      <c r="W26" s="1"/>
      <c r="X26" s="1"/>
      <c r="Y26" s="1"/>
      <c r="Z26" s="1"/>
      <c r="AA26" s="1"/>
      <c r="AB26" s="1"/>
    </row>
    <row r="27" spans="1:28">
      <c r="A27" s="4" t="s">
        <v>31</v>
      </c>
      <c r="B27" s="1">
        <v>2463</v>
      </c>
      <c r="C27" s="1">
        <v>645</v>
      </c>
      <c r="D27" s="1">
        <v>1008</v>
      </c>
      <c r="E27" s="1">
        <v>1352</v>
      </c>
      <c r="F27" s="1">
        <v>0</v>
      </c>
      <c r="G27" s="1">
        <v>0</v>
      </c>
      <c r="H27" s="1">
        <v>0</v>
      </c>
      <c r="I27" s="1">
        <v>0</v>
      </c>
      <c r="J27" s="1">
        <v>0</v>
      </c>
      <c r="K27" s="1">
        <v>0</v>
      </c>
      <c r="L27" s="1">
        <v>0</v>
      </c>
      <c r="M27" s="1">
        <v>0</v>
      </c>
      <c r="N27" s="1">
        <v>0</v>
      </c>
      <c r="P27" s="1">
        <v>1778</v>
      </c>
      <c r="Q27" s="1">
        <v>855</v>
      </c>
      <c r="R27" s="1">
        <v>237</v>
      </c>
      <c r="S27" s="1">
        <v>1653</v>
      </c>
      <c r="T27" s="1"/>
      <c r="U27" s="1">
        <v>114</v>
      </c>
      <c r="V27" s="1"/>
      <c r="W27" s="1"/>
      <c r="X27" s="1"/>
      <c r="Y27" s="1"/>
      <c r="Z27" s="1"/>
      <c r="AA27" s="1"/>
      <c r="AB27" s="1"/>
    </row>
    <row r="28" spans="1:28">
      <c r="A28" s="4" t="s">
        <v>32</v>
      </c>
      <c r="B28" s="1">
        <v>3519</v>
      </c>
      <c r="C28" s="1">
        <v>350</v>
      </c>
      <c r="D28" s="1">
        <v>867</v>
      </c>
      <c r="E28" s="1">
        <v>1254</v>
      </c>
      <c r="F28" s="1">
        <v>0</v>
      </c>
      <c r="G28" s="1">
        <v>295</v>
      </c>
      <c r="H28" s="1">
        <v>0</v>
      </c>
      <c r="I28" s="1">
        <v>0</v>
      </c>
      <c r="J28" s="1">
        <v>0</v>
      </c>
      <c r="K28" s="1">
        <v>0</v>
      </c>
      <c r="L28" s="1">
        <v>0</v>
      </c>
      <c r="M28" s="1">
        <v>0</v>
      </c>
      <c r="N28" s="1">
        <v>0</v>
      </c>
      <c r="P28" s="1">
        <v>2393</v>
      </c>
      <c r="Q28" s="1">
        <v>799</v>
      </c>
      <c r="R28" s="1">
        <v>398</v>
      </c>
      <c r="S28" s="1">
        <v>1861</v>
      </c>
      <c r="T28" s="1"/>
      <c r="U28" s="1"/>
      <c r="V28" s="1"/>
      <c r="W28" s="1"/>
      <c r="X28" s="1"/>
      <c r="Y28" s="1"/>
      <c r="Z28" s="1"/>
      <c r="AA28" s="1"/>
      <c r="AB28" s="1"/>
    </row>
    <row r="29" spans="1:28">
      <c r="A29" s="4" t="s">
        <v>33</v>
      </c>
      <c r="B29" s="1">
        <v>2412</v>
      </c>
      <c r="C29" s="1">
        <v>682</v>
      </c>
      <c r="D29" s="1">
        <v>798</v>
      </c>
      <c r="E29" s="1">
        <v>680</v>
      </c>
      <c r="F29" s="1">
        <v>553</v>
      </c>
      <c r="G29" s="1">
        <v>0</v>
      </c>
      <c r="H29" s="1">
        <v>0</v>
      </c>
      <c r="I29" s="1">
        <v>0</v>
      </c>
      <c r="J29" s="1">
        <v>0</v>
      </c>
      <c r="K29" s="1">
        <v>0</v>
      </c>
      <c r="L29" s="1">
        <v>0</v>
      </c>
      <c r="M29" s="1">
        <v>0</v>
      </c>
      <c r="N29" s="1">
        <v>0</v>
      </c>
      <c r="P29" s="1">
        <v>1958</v>
      </c>
      <c r="Q29" s="1">
        <v>1337</v>
      </c>
      <c r="R29" s="1">
        <v>169</v>
      </c>
      <c r="S29" s="1">
        <v>867</v>
      </c>
      <c r="T29" s="1"/>
      <c r="U29" s="1"/>
      <c r="V29" s="1"/>
      <c r="W29" s="1"/>
      <c r="X29" s="1"/>
      <c r="Y29" s="1"/>
      <c r="Z29" s="1"/>
      <c r="AA29" s="1"/>
      <c r="AB29" s="1"/>
    </row>
    <row r="30" spans="1:28">
      <c r="A30" s="4" t="s">
        <v>34</v>
      </c>
      <c r="B30" s="1">
        <v>982</v>
      </c>
      <c r="C30" s="1">
        <v>248</v>
      </c>
      <c r="D30" s="1">
        <v>814</v>
      </c>
      <c r="E30" s="1">
        <v>635</v>
      </c>
      <c r="F30" s="1">
        <v>0</v>
      </c>
      <c r="G30" s="1">
        <v>78</v>
      </c>
      <c r="H30" s="1">
        <v>0</v>
      </c>
      <c r="I30" s="1">
        <v>0</v>
      </c>
      <c r="J30" s="1">
        <v>0</v>
      </c>
      <c r="K30" s="1">
        <v>0</v>
      </c>
      <c r="L30" s="1">
        <v>904</v>
      </c>
      <c r="M30" s="1">
        <v>0</v>
      </c>
      <c r="N30" s="1">
        <v>0</v>
      </c>
      <c r="P30" s="1">
        <v>664</v>
      </c>
      <c r="Q30" s="1">
        <v>324</v>
      </c>
      <c r="R30" s="1">
        <v>404</v>
      </c>
      <c r="S30" s="1">
        <v>910</v>
      </c>
      <c r="T30" s="1"/>
      <c r="U30" s="1">
        <v>846</v>
      </c>
      <c r="V30" s="1"/>
      <c r="W30" s="1"/>
      <c r="X30" s="1"/>
      <c r="Y30" s="1"/>
      <c r="Z30" s="1"/>
      <c r="AA30" s="1"/>
      <c r="AB30" s="1"/>
    </row>
    <row r="31" spans="1:28">
      <c r="A31" s="4" t="s">
        <v>35</v>
      </c>
      <c r="B31" s="1">
        <v>1496</v>
      </c>
      <c r="C31" s="1">
        <v>330</v>
      </c>
      <c r="D31" s="1">
        <v>821</v>
      </c>
      <c r="E31" s="1">
        <v>794</v>
      </c>
      <c r="F31" s="1">
        <v>0</v>
      </c>
      <c r="G31" s="1">
        <v>0</v>
      </c>
      <c r="H31" s="1">
        <v>0</v>
      </c>
      <c r="I31" s="1">
        <v>0</v>
      </c>
      <c r="J31" s="1">
        <v>0</v>
      </c>
      <c r="K31" s="1">
        <v>0</v>
      </c>
      <c r="L31" s="1">
        <v>0</v>
      </c>
      <c r="M31" s="1">
        <v>0</v>
      </c>
      <c r="N31" s="1">
        <v>0</v>
      </c>
      <c r="P31" s="1">
        <v>989</v>
      </c>
      <c r="Q31" s="1">
        <v>639</v>
      </c>
      <c r="R31" s="1">
        <v>353</v>
      </c>
      <c r="S31" s="1">
        <v>1006</v>
      </c>
      <c r="T31" s="1"/>
      <c r="U31" s="1"/>
      <c r="V31" s="1">
        <v>41</v>
      </c>
      <c r="W31" s="1"/>
      <c r="X31" s="1"/>
      <c r="Y31" s="1"/>
      <c r="Z31" s="1"/>
      <c r="AA31" s="1"/>
      <c r="AB31" s="1"/>
    </row>
    <row r="32" spans="1:28">
      <c r="A32" s="4" t="s">
        <v>36</v>
      </c>
      <c r="B32" s="1">
        <v>1445</v>
      </c>
      <c r="C32" s="1">
        <v>185</v>
      </c>
      <c r="D32" s="1">
        <v>1456</v>
      </c>
      <c r="E32" s="1">
        <v>776</v>
      </c>
      <c r="F32" s="1">
        <v>0</v>
      </c>
      <c r="G32" s="1">
        <v>0</v>
      </c>
      <c r="H32" s="1">
        <v>0</v>
      </c>
      <c r="I32" s="1">
        <v>0</v>
      </c>
      <c r="J32" s="1">
        <v>0</v>
      </c>
      <c r="K32" s="1">
        <v>0</v>
      </c>
      <c r="L32" s="1">
        <v>258</v>
      </c>
      <c r="M32" s="1">
        <v>0</v>
      </c>
      <c r="N32" s="1">
        <v>0</v>
      </c>
      <c r="P32" s="1">
        <v>763</v>
      </c>
      <c r="Q32" s="1">
        <v>354</v>
      </c>
      <c r="R32" s="1">
        <v>903</v>
      </c>
      <c r="S32" s="1">
        <v>1155</v>
      </c>
      <c r="T32" s="1">
        <v>238</v>
      </c>
      <c r="U32" s="1">
        <v>86</v>
      </c>
      <c r="V32" s="1"/>
      <c r="W32" s="1"/>
      <c r="X32" s="1"/>
      <c r="Y32" s="1"/>
      <c r="Z32" s="1"/>
      <c r="AA32" s="1"/>
      <c r="AB32" s="1"/>
    </row>
    <row r="33" spans="1:28">
      <c r="A33" s="4" t="s">
        <v>37</v>
      </c>
      <c r="B33" s="1">
        <v>3713</v>
      </c>
      <c r="C33" s="1">
        <v>2321</v>
      </c>
      <c r="D33" s="1">
        <v>1010</v>
      </c>
      <c r="E33" s="1">
        <v>0</v>
      </c>
      <c r="F33" s="1">
        <v>1236</v>
      </c>
      <c r="G33" s="1">
        <v>899</v>
      </c>
      <c r="H33" s="1">
        <v>0</v>
      </c>
      <c r="I33" s="1">
        <v>1425</v>
      </c>
      <c r="J33" s="1">
        <v>0</v>
      </c>
      <c r="K33" s="1">
        <v>0</v>
      </c>
      <c r="L33" s="1">
        <v>0</v>
      </c>
      <c r="M33" s="1">
        <v>0</v>
      </c>
      <c r="N33" s="1">
        <v>0</v>
      </c>
      <c r="P33" s="1">
        <v>2786</v>
      </c>
      <c r="Q33" s="1">
        <v>3659</v>
      </c>
      <c r="R33" s="1">
        <v>380</v>
      </c>
      <c r="S33" s="1">
        <v>2342</v>
      </c>
      <c r="T33" s="1"/>
      <c r="U33" s="1">
        <v>265</v>
      </c>
      <c r="V33" s="1"/>
      <c r="W33" s="1">
        <v>663</v>
      </c>
      <c r="X33" s="1"/>
      <c r="Y33" s="1"/>
      <c r="Z33" s="1"/>
      <c r="AA33" s="1"/>
      <c r="AB33" s="1"/>
    </row>
    <row r="34" spans="1:28">
      <c r="A34" s="4" t="s">
        <v>38</v>
      </c>
      <c r="B34" s="1">
        <v>4109</v>
      </c>
      <c r="C34" s="1">
        <v>652</v>
      </c>
      <c r="D34" s="1">
        <v>624</v>
      </c>
      <c r="E34" s="1">
        <v>0</v>
      </c>
      <c r="F34" s="1">
        <v>722</v>
      </c>
      <c r="G34" s="1">
        <v>0</v>
      </c>
      <c r="H34" s="1">
        <v>0</v>
      </c>
      <c r="I34" s="1">
        <v>740</v>
      </c>
      <c r="J34" s="1">
        <v>0</v>
      </c>
      <c r="K34" s="1">
        <v>0</v>
      </c>
      <c r="L34" s="1">
        <v>0</v>
      </c>
      <c r="M34" s="1">
        <v>0</v>
      </c>
      <c r="N34" s="1">
        <v>0</v>
      </c>
      <c r="P34" s="1">
        <v>3213</v>
      </c>
      <c r="Q34" s="1">
        <v>954</v>
      </c>
      <c r="R34" s="1"/>
      <c r="S34" s="1"/>
      <c r="T34" s="1"/>
      <c r="U34" s="1"/>
      <c r="V34" s="1"/>
      <c r="W34" s="1">
        <v>922</v>
      </c>
      <c r="X34" s="1"/>
      <c r="Y34" s="1"/>
      <c r="Z34" s="1"/>
      <c r="AA34" s="1"/>
      <c r="AB34" s="1"/>
    </row>
    <row r="35" spans="1:28">
      <c r="A35" s="4" t="s">
        <v>39</v>
      </c>
      <c r="B35" s="1">
        <v>2083</v>
      </c>
      <c r="C35" s="1">
        <v>472</v>
      </c>
      <c r="D35" s="1">
        <v>826</v>
      </c>
      <c r="E35" s="1">
        <v>1095</v>
      </c>
      <c r="F35" s="1">
        <v>0</v>
      </c>
      <c r="G35" s="1">
        <v>0</v>
      </c>
      <c r="H35" s="1">
        <v>0</v>
      </c>
      <c r="I35" s="1">
        <v>0</v>
      </c>
      <c r="J35" s="1">
        <v>0</v>
      </c>
      <c r="K35" s="1">
        <v>0</v>
      </c>
      <c r="L35" s="1">
        <v>0</v>
      </c>
      <c r="M35" s="1">
        <v>0</v>
      </c>
      <c r="N35" s="1">
        <v>0</v>
      </c>
      <c r="P35" s="1">
        <v>1452</v>
      </c>
      <c r="Q35" s="1">
        <v>590</v>
      </c>
      <c r="R35" s="1">
        <v>169</v>
      </c>
      <c r="S35" s="1">
        <v>1086</v>
      </c>
      <c r="T35" s="1">
        <v>217</v>
      </c>
      <c r="U35" s="1"/>
      <c r="V35" s="1"/>
      <c r="W35" s="1"/>
      <c r="X35" s="1"/>
      <c r="Y35" s="1"/>
      <c r="Z35" s="1"/>
      <c r="AA35" s="1"/>
      <c r="AB35" s="1"/>
    </row>
    <row r="36" spans="1:28">
      <c r="A36" s="4" t="s">
        <v>40</v>
      </c>
      <c r="B36" s="1">
        <v>2902</v>
      </c>
      <c r="C36" s="1">
        <v>670</v>
      </c>
      <c r="D36" s="1">
        <v>2190</v>
      </c>
      <c r="E36" s="1">
        <v>1614</v>
      </c>
      <c r="F36" s="1">
        <v>592</v>
      </c>
      <c r="G36" s="1">
        <v>0</v>
      </c>
      <c r="H36" s="1">
        <v>472</v>
      </c>
      <c r="I36" s="1">
        <v>0</v>
      </c>
      <c r="J36" s="1">
        <v>0</v>
      </c>
      <c r="K36" s="1">
        <v>0</v>
      </c>
      <c r="L36" s="1">
        <v>0</v>
      </c>
      <c r="M36" s="1">
        <v>0</v>
      </c>
      <c r="N36" s="1">
        <v>0</v>
      </c>
      <c r="P36" s="1">
        <v>1817</v>
      </c>
      <c r="Q36" s="1">
        <v>1003</v>
      </c>
      <c r="R36" s="1">
        <v>434</v>
      </c>
      <c r="S36" s="1">
        <v>2054</v>
      </c>
      <c r="T36" s="1">
        <v>204</v>
      </c>
      <c r="U36" s="1">
        <v>509</v>
      </c>
      <c r="V36" s="1"/>
      <c r="W36" s="1"/>
      <c r="X36" s="1"/>
      <c r="Y36" s="1"/>
      <c r="Z36" s="1"/>
      <c r="AA36" s="1"/>
      <c r="AB36" s="1"/>
    </row>
    <row r="37" spans="1:28">
      <c r="A37" s="4" t="s">
        <v>41</v>
      </c>
      <c r="B37" s="1">
        <v>2771</v>
      </c>
      <c r="C37" s="1">
        <v>263</v>
      </c>
      <c r="D37" s="1">
        <v>1161</v>
      </c>
      <c r="E37" s="1">
        <v>707</v>
      </c>
      <c r="F37" s="1">
        <v>0</v>
      </c>
      <c r="G37" s="1">
        <v>0</v>
      </c>
      <c r="H37" s="1">
        <v>208</v>
      </c>
      <c r="I37" s="1">
        <v>0</v>
      </c>
      <c r="J37" s="1">
        <v>0</v>
      </c>
      <c r="K37" s="1">
        <v>0</v>
      </c>
      <c r="L37" s="1">
        <v>0</v>
      </c>
      <c r="M37" s="1">
        <v>0</v>
      </c>
      <c r="N37" s="1">
        <v>0</v>
      </c>
      <c r="P37" s="1">
        <v>1346</v>
      </c>
      <c r="Q37" s="1">
        <v>418</v>
      </c>
      <c r="R37" s="1">
        <v>248</v>
      </c>
      <c r="S37" s="1">
        <v>1100</v>
      </c>
      <c r="T37" s="1">
        <v>1659</v>
      </c>
      <c r="U37" s="1"/>
      <c r="V37" s="1"/>
      <c r="W37" s="1"/>
      <c r="X37" s="1"/>
      <c r="Y37" s="1"/>
      <c r="Z37" s="1"/>
      <c r="AA37" s="1"/>
      <c r="AB37" s="1"/>
    </row>
    <row r="38" spans="1:28">
      <c r="A38" s="4" t="s">
        <v>42</v>
      </c>
      <c r="B38" s="1">
        <v>2507</v>
      </c>
      <c r="C38" s="1">
        <v>603</v>
      </c>
      <c r="D38" s="1">
        <v>4465</v>
      </c>
      <c r="E38" s="1">
        <v>1274</v>
      </c>
      <c r="F38" s="1">
        <v>908</v>
      </c>
      <c r="G38" s="1">
        <v>0</v>
      </c>
      <c r="H38" s="1">
        <v>0</v>
      </c>
      <c r="I38" s="1">
        <v>0</v>
      </c>
      <c r="J38" s="1">
        <v>0</v>
      </c>
      <c r="K38" s="1">
        <v>0</v>
      </c>
      <c r="L38" s="1">
        <v>0</v>
      </c>
      <c r="M38" s="1">
        <v>0</v>
      </c>
      <c r="N38" s="1">
        <v>0</v>
      </c>
      <c r="P38" s="1">
        <v>1604</v>
      </c>
      <c r="Q38" s="1">
        <v>1112</v>
      </c>
      <c r="R38" s="1">
        <v>3087</v>
      </c>
      <c r="S38" s="1">
        <v>1635</v>
      </c>
      <c r="T38" s="1"/>
      <c r="U38" s="1"/>
      <c r="V38" s="1"/>
      <c r="W38" s="1">
        <v>115</v>
      </c>
      <c r="X38" s="1"/>
      <c r="Y38" s="1"/>
      <c r="Z38" s="1"/>
      <c r="AA38" s="1"/>
      <c r="AB38" s="1"/>
    </row>
    <row r="39" spans="1:28">
      <c r="A39" s="4" t="s">
        <v>43</v>
      </c>
      <c r="B39" s="1">
        <v>1159</v>
      </c>
      <c r="C39" s="1">
        <v>0</v>
      </c>
      <c r="D39" s="1">
        <v>2306</v>
      </c>
      <c r="E39" s="1">
        <v>656</v>
      </c>
      <c r="F39" s="1">
        <v>260</v>
      </c>
      <c r="G39" s="1">
        <v>0</v>
      </c>
      <c r="H39" s="1">
        <v>0</v>
      </c>
      <c r="I39" s="1">
        <v>0</v>
      </c>
      <c r="J39" s="1">
        <v>0</v>
      </c>
      <c r="K39" s="1">
        <v>0</v>
      </c>
      <c r="L39" s="1">
        <v>0</v>
      </c>
      <c r="M39" s="1">
        <v>0</v>
      </c>
      <c r="N39" s="1">
        <v>0</v>
      </c>
      <c r="P39" s="1">
        <v>740</v>
      </c>
      <c r="Q39" s="1">
        <v>327</v>
      </c>
      <c r="R39" s="1">
        <v>1542</v>
      </c>
      <c r="S39" s="1">
        <v>894</v>
      </c>
      <c r="T39" s="1">
        <v>180</v>
      </c>
      <c r="U39" s="1"/>
      <c r="V39" s="1"/>
      <c r="W39" s="1">
        <v>25</v>
      </c>
      <c r="X39" s="1"/>
      <c r="Y39" s="1"/>
      <c r="Z39" s="1"/>
      <c r="AA39" s="1"/>
      <c r="AB39" s="1"/>
    </row>
    <row r="40" spans="1:28">
      <c r="A40" s="4" t="s">
        <v>44</v>
      </c>
      <c r="B40" s="1">
        <v>3963</v>
      </c>
      <c r="C40" s="1">
        <v>479</v>
      </c>
      <c r="D40" s="1">
        <v>925</v>
      </c>
      <c r="E40" s="1">
        <v>0</v>
      </c>
      <c r="F40" s="1">
        <v>0</v>
      </c>
      <c r="G40" s="1">
        <v>0</v>
      </c>
      <c r="H40" s="1">
        <v>0</v>
      </c>
      <c r="I40" s="1">
        <v>0</v>
      </c>
      <c r="J40" s="1">
        <v>0</v>
      </c>
      <c r="K40" s="1">
        <v>0</v>
      </c>
      <c r="L40" s="1">
        <v>0</v>
      </c>
      <c r="M40" s="1">
        <v>0</v>
      </c>
      <c r="N40" s="1">
        <v>0</v>
      </c>
      <c r="P40" s="1">
        <v>2780</v>
      </c>
      <c r="Q40" s="1">
        <v>555</v>
      </c>
      <c r="R40" s="1">
        <v>213</v>
      </c>
      <c r="S40" s="1"/>
      <c r="T40" s="1">
        <v>453</v>
      </c>
      <c r="U40" s="1"/>
      <c r="V40" s="1"/>
      <c r="W40" s="1"/>
      <c r="X40" s="1"/>
      <c r="Y40" s="1"/>
      <c r="Z40" s="1"/>
      <c r="AA40" s="1"/>
      <c r="AB40" s="1"/>
    </row>
    <row r="41" spans="1:28">
      <c r="A41" s="4" t="s">
        <v>45</v>
      </c>
      <c r="B41" s="1">
        <v>3078</v>
      </c>
      <c r="C41" s="1">
        <v>397</v>
      </c>
      <c r="D41" s="1">
        <v>668</v>
      </c>
      <c r="E41" s="1">
        <v>818</v>
      </c>
      <c r="F41" s="1">
        <v>352</v>
      </c>
      <c r="G41" s="1">
        <v>0</v>
      </c>
      <c r="H41" s="1">
        <v>0</v>
      </c>
      <c r="I41" s="1">
        <v>0</v>
      </c>
      <c r="J41" s="1">
        <v>0</v>
      </c>
      <c r="K41" s="1">
        <v>0</v>
      </c>
      <c r="L41" s="1">
        <v>0</v>
      </c>
      <c r="M41" s="1">
        <v>0</v>
      </c>
      <c r="N41" s="1">
        <v>0</v>
      </c>
      <c r="P41" s="1">
        <v>1915</v>
      </c>
      <c r="Q41" s="1">
        <v>473</v>
      </c>
      <c r="R41" s="1">
        <v>298</v>
      </c>
      <c r="S41" s="1">
        <v>1291</v>
      </c>
      <c r="T41" s="1">
        <v>217</v>
      </c>
      <c r="U41" s="1"/>
      <c r="V41" s="1"/>
      <c r="W41" s="1"/>
      <c r="X41" s="1"/>
      <c r="Y41" s="1"/>
      <c r="Z41" s="1"/>
      <c r="AA41" s="1"/>
      <c r="AB41" s="1"/>
    </row>
    <row r="42" spans="1:28">
      <c r="A42" s="4" t="s">
        <v>46</v>
      </c>
      <c r="B42" s="1">
        <v>2595</v>
      </c>
      <c r="C42" s="1">
        <v>0</v>
      </c>
      <c r="D42" s="1">
        <v>1027</v>
      </c>
      <c r="E42" s="1">
        <v>0</v>
      </c>
      <c r="F42" s="1">
        <v>554</v>
      </c>
      <c r="G42" s="1">
        <v>0</v>
      </c>
      <c r="H42" s="1">
        <v>0</v>
      </c>
      <c r="I42" s="1">
        <v>0</v>
      </c>
      <c r="J42" s="1">
        <v>0</v>
      </c>
      <c r="K42" s="1">
        <v>0</v>
      </c>
      <c r="L42" s="1">
        <v>0</v>
      </c>
      <c r="M42" s="1">
        <v>0</v>
      </c>
      <c r="N42" s="1">
        <v>0</v>
      </c>
      <c r="P42" s="1">
        <v>1884</v>
      </c>
      <c r="Q42" s="1"/>
      <c r="R42" s="1">
        <v>831</v>
      </c>
      <c r="S42" s="1"/>
      <c r="T42" s="1">
        <v>508</v>
      </c>
      <c r="U42" s="1"/>
      <c r="V42" s="1"/>
      <c r="W42" s="1"/>
      <c r="X42" s="1"/>
      <c r="Y42" s="1"/>
      <c r="Z42" s="1"/>
      <c r="AA42" s="1"/>
      <c r="AB42" s="1"/>
    </row>
    <row r="43" spans="1:28">
      <c r="A43" s="4" t="s">
        <v>47</v>
      </c>
      <c r="B43" s="1">
        <v>2559</v>
      </c>
      <c r="C43" s="1">
        <v>300</v>
      </c>
      <c r="D43" s="1">
        <v>1467</v>
      </c>
      <c r="E43" s="1">
        <v>825</v>
      </c>
      <c r="F43" s="1">
        <v>397</v>
      </c>
      <c r="G43" s="1">
        <v>0</v>
      </c>
      <c r="H43" s="1">
        <v>0</v>
      </c>
      <c r="I43" s="1">
        <v>0</v>
      </c>
      <c r="J43" s="1">
        <v>0</v>
      </c>
      <c r="K43" s="1">
        <v>0</v>
      </c>
      <c r="L43" s="1">
        <v>0</v>
      </c>
      <c r="M43" s="1">
        <v>0</v>
      </c>
      <c r="N43" s="1">
        <v>0</v>
      </c>
      <c r="P43" s="1">
        <v>1886</v>
      </c>
      <c r="Q43" s="1">
        <v>445</v>
      </c>
      <c r="R43" s="1">
        <v>420</v>
      </c>
      <c r="S43" s="1">
        <v>1352</v>
      </c>
      <c r="T43" s="1">
        <v>264</v>
      </c>
      <c r="U43" s="1"/>
      <c r="V43" s="1"/>
      <c r="W43" s="1"/>
      <c r="X43" s="1"/>
      <c r="Y43" s="1"/>
      <c r="Z43" s="1"/>
      <c r="AA43" s="1"/>
      <c r="AB43" s="1"/>
    </row>
    <row r="44" spans="1:28">
      <c r="A44" s="4" t="s">
        <v>48</v>
      </c>
      <c r="B44" s="1">
        <v>1897</v>
      </c>
      <c r="C44" s="1">
        <v>341</v>
      </c>
      <c r="D44" s="1">
        <v>1222</v>
      </c>
      <c r="E44" s="1">
        <v>0</v>
      </c>
      <c r="F44" s="1">
        <v>305</v>
      </c>
      <c r="G44" s="1">
        <v>282</v>
      </c>
      <c r="H44" s="1">
        <v>0</v>
      </c>
      <c r="I44" s="1">
        <v>0</v>
      </c>
      <c r="J44" s="1">
        <v>0</v>
      </c>
      <c r="K44" s="1">
        <v>231</v>
      </c>
      <c r="L44" s="1">
        <v>0</v>
      </c>
      <c r="M44" s="1">
        <v>0</v>
      </c>
      <c r="N44" s="1">
        <v>0</v>
      </c>
      <c r="P44" s="1">
        <v>1112</v>
      </c>
      <c r="Q44" s="1">
        <v>586</v>
      </c>
      <c r="R44" s="1">
        <v>1790</v>
      </c>
      <c r="S44" s="1"/>
      <c r="T44" s="1">
        <v>303</v>
      </c>
      <c r="U44" s="1"/>
      <c r="V44" s="1"/>
      <c r="W44" s="1"/>
      <c r="X44" s="1"/>
      <c r="Y44" s="1"/>
      <c r="Z44" s="1"/>
      <c r="AA44" s="1"/>
      <c r="AB44" s="1"/>
    </row>
    <row r="45" spans="1:28">
      <c r="A45" s="4" t="s">
        <v>49</v>
      </c>
      <c r="B45" s="1">
        <v>1297</v>
      </c>
      <c r="C45" s="1">
        <v>452</v>
      </c>
      <c r="D45" s="1">
        <v>422</v>
      </c>
      <c r="E45" s="1">
        <v>577</v>
      </c>
      <c r="F45" s="1">
        <v>159</v>
      </c>
      <c r="G45" s="1">
        <v>90</v>
      </c>
      <c r="H45" s="1">
        <v>0</v>
      </c>
      <c r="I45" s="1">
        <v>0</v>
      </c>
      <c r="J45" s="1">
        <v>0</v>
      </c>
      <c r="K45" s="1">
        <v>0</v>
      </c>
      <c r="L45" s="1">
        <v>0</v>
      </c>
      <c r="M45" s="1">
        <v>0</v>
      </c>
      <c r="N45" s="1">
        <v>0</v>
      </c>
      <c r="P45" s="1">
        <v>1056</v>
      </c>
      <c r="Q45" s="1">
        <v>773</v>
      </c>
      <c r="R45" s="1">
        <v>272</v>
      </c>
      <c r="S45" s="1"/>
      <c r="T45" s="1">
        <v>284</v>
      </c>
      <c r="U45" s="1"/>
      <c r="V45" s="1"/>
      <c r="W45" s="1"/>
      <c r="X45" s="1"/>
      <c r="Y45" s="1"/>
      <c r="Z45" s="1"/>
      <c r="AA45" s="1"/>
      <c r="AB45" s="1"/>
    </row>
    <row r="46" spans="1:28">
      <c r="A46" s="4" t="s">
        <v>50</v>
      </c>
      <c r="B46" s="1">
        <v>1122</v>
      </c>
      <c r="C46" s="1">
        <v>157</v>
      </c>
      <c r="D46" s="1">
        <v>2486</v>
      </c>
      <c r="E46" s="1">
        <v>444</v>
      </c>
      <c r="F46" s="1">
        <v>114</v>
      </c>
      <c r="G46" s="1">
        <v>0</v>
      </c>
      <c r="H46" s="1">
        <v>0</v>
      </c>
      <c r="I46" s="1">
        <v>95</v>
      </c>
      <c r="J46" s="1">
        <v>0</v>
      </c>
      <c r="K46" s="1">
        <v>0</v>
      </c>
      <c r="L46" s="1">
        <v>0</v>
      </c>
      <c r="M46" s="1">
        <v>0</v>
      </c>
      <c r="N46" s="1">
        <v>0</v>
      </c>
      <c r="P46" s="1">
        <v>793</v>
      </c>
      <c r="Q46" s="1">
        <v>283</v>
      </c>
      <c r="R46" s="1">
        <v>2209</v>
      </c>
      <c r="S46" s="1">
        <v>658</v>
      </c>
      <c r="T46" s="1">
        <v>56</v>
      </c>
      <c r="U46" s="1"/>
      <c r="V46" s="1"/>
      <c r="W46" s="1">
        <v>20</v>
      </c>
      <c r="X46" s="1"/>
      <c r="Y46" s="1"/>
      <c r="Z46" s="1"/>
      <c r="AA46" s="1"/>
      <c r="AB46" s="1"/>
    </row>
    <row r="47" spans="1:28">
      <c r="A47" s="4" t="s">
        <v>51</v>
      </c>
      <c r="B47" s="1">
        <v>2253</v>
      </c>
      <c r="C47" s="1">
        <v>1008</v>
      </c>
      <c r="D47" s="1">
        <v>505</v>
      </c>
      <c r="E47" s="1">
        <v>0</v>
      </c>
      <c r="F47" s="1">
        <v>361</v>
      </c>
      <c r="G47" s="1">
        <v>0</v>
      </c>
      <c r="H47" s="1">
        <v>0</v>
      </c>
      <c r="I47" s="1">
        <v>432</v>
      </c>
      <c r="J47" s="1">
        <v>0</v>
      </c>
      <c r="K47" s="1">
        <v>0</v>
      </c>
      <c r="L47" s="1">
        <v>0</v>
      </c>
      <c r="M47" s="1">
        <v>0</v>
      </c>
      <c r="N47" s="1">
        <v>0</v>
      </c>
      <c r="P47" s="1">
        <v>1869</v>
      </c>
      <c r="Q47" s="1">
        <v>1112</v>
      </c>
      <c r="R47" s="1">
        <v>158</v>
      </c>
      <c r="S47" s="1">
        <v>803</v>
      </c>
      <c r="T47" s="1">
        <v>118</v>
      </c>
      <c r="U47" s="1"/>
      <c r="V47" s="1"/>
      <c r="W47" s="1">
        <v>31</v>
      </c>
      <c r="X47" s="1"/>
      <c r="Y47" s="1"/>
      <c r="Z47" s="1"/>
      <c r="AA47" s="1"/>
      <c r="AB47" s="1"/>
    </row>
    <row r="48" spans="1:28">
      <c r="A48" s="4" t="s">
        <v>52</v>
      </c>
      <c r="B48" s="1">
        <v>2671</v>
      </c>
      <c r="C48" s="1">
        <v>258</v>
      </c>
      <c r="D48" s="1">
        <v>550</v>
      </c>
      <c r="E48" s="1">
        <v>609</v>
      </c>
      <c r="F48" s="1">
        <v>350</v>
      </c>
      <c r="G48" s="1">
        <v>0</v>
      </c>
      <c r="H48" s="1">
        <v>0</v>
      </c>
      <c r="I48" s="1">
        <v>194</v>
      </c>
      <c r="J48" s="1">
        <v>0</v>
      </c>
      <c r="K48" s="1">
        <v>0</v>
      </c>
      <c r="L48" s="1">
        <v>0</v>
      </c>
      <c r="M48" s="1">
        <v>0</v>
      </c>
      <c r="N48" s="1">
        <v>0</v>
      </c>
      <c r="P48" s="1">
        <v>1781</v>
      </c>
      <c r="Q48" s="1">
        <v>350</v>
      </c>
      <c r="R48" s="1">
        <v>201</v>
      </c>
      <c r="S48" s="1">
        <v>1185</v>
      </c>
      <c r="T48" s="1">
        <v>158</v>
      </c>
      <c r="U48" s="1"/>
      <c r="V48" s="1"/>
      <c r="W48" s="1">
        <v>26</v>
      </c>
      <c r="X48" s="1"/>
      <c r="Y48" s="1"/>
      <c r="Z48" s="1"/>
      <c r="AA48" s="1"/>
      <c r="AB48" s="1"/>
    </row>
    <row r="49" spans="1:28">
      <c r="A49" s="4" t="s">
        <v>53</v>
      </c>
      <c r="B49" s="1">
        <v>3254</v>
      </c>
      <c r="C49" s="1">
        <v>396</v>
      </c>
      <c r="D49" s="1">
        <v>1254</v>
      </c>
      <c r="E49" s="1">
        <v>0</v>
      </c>
      <c r="F49" s="1">
        <v>357</v>
      </c>
      <c r="G49" s="1">
        <v>0</v>
      </c>
      <c r="H49" s="1">
        <v>0</v>
      </c>
      <c r="I49" s="1">
        <v>434</v>
      </c>
      <c r="J49" s="1">
        <v>0</v>
      </c>
      <c r="K49" s="1">
        <v>0</v>
      </c>
      <c r="L49" s="1">
        <v>0</v>
      </c>
      <c r="M49" s="1">
        <v>0</v>
      </c>
      <c r="N49" s="1">
        <v>0</v>
      </c>
      <c r="P49" s="1">
        <v>1856</v>
      </c>
      <c r="Q49" s="1">
        <v>635</v>
      </c>
      <c r="R49" s="1">
        <v>315</v>
      </c>
      <c r="S49" s="1">
        <v>1098</v>
      </c>
      <c r="T49" s="1">
        <v>123</v>
      </c>
      <c r="U49" s="1"/>
      <c r="V49" s="1"/>
      <c r="W49" s="1">
        <v>42</v>
      </c>
      <c r="X49" s="1"/>
      <c r="Y49" s="1"/>
      <c r="Z49" s="1"/>
      <c r="AA49" s="1"/>
      <c r="AB49" s="1"/>
    </row>
    <row r="50" spans="1:28">
      <c r="A50" s="4" t="s">
        <v>54</v>
      </c>
      <c r="B50" s="1">
        <v>3126</v>
      </c>
      <c r="C50" s="1">
        <v>323</v>
      </c>
      <c r="D50" s="1">
        <v>682</v>
      </c>
      <c r="E50" s="1">
        <v>0</v>
      </c>
      <c r="F50" s="1">
        <v>475</v>
      </c>
      <c r="G50" s="1">
        <v>0</v>
      </c>
      <c r="H50" s="1">
        <v>0</v>
      </c>
      <c r="I50" s="1">
        <v>442</v>
      </c>
      <c r="J50" s="1">
        <v>0</v>
      </c>
      <c r="K50" s="1">
        <v>0</v>
      </c>
      <c r="L50" s="1">
        <v>0</v>
      </c>
      <c r="M50" s="1">
        <v>0</v>
      </c>
      <c r="N50" s="1">
        <v>0</v>
      </c>
      <c r="P50" s="1">
        <v>1949</v>
      </c>
      <c r="Q50" s="1">
        <v>319</v>
      </c>
      <c r="R50" s="1">
        <v>186</v>
      </c>
      <c r="S50" s="1">
        <v>844</v>
      </c>
      <c r="T50" s="1">
        <v>194</v>
      </c>
      <c r="U50" s="1"/>
      <c r="V50" s="1"/>
      <c r="W50" s="1">
        <v>37</v>
      </c>
      <c r="X50" s="1"/>
      <c r="Y50" s="1"/>
      <c r="Z50" s="1"/>
      <c r="AA50" s="1"/>
      <c r="AB50" s="1"/>
    </row>
    <row r="51" spans="1:28">
      <c r="A51" s="4" t="s">
        <v>55</v>
      </c>
      <c r="B51" s="1">
        <v>2493</v>
      </c>
      <c r="C51" s="1">
        <v>2186</v>
      </c>
      <c r="D51" s="1">
        <v>628</v>
      </c>
      <c r="E51" s="1">
        <v>1727</v>
      </c>
      <c r="F51" s="1">
        <v>0</v>
      </c>
      <c r="G51" s="1">
        <v>0</v>
      </c>
      <c r="H51" s="1">
        <v>0</v>
      </c>
      <c r="I51" s="1">
        <v>0</v>
      </c>
      <c r="J51" s="1">
        <v>0</v>
      </c>
      <c r="K51" s="1">
        <v>0</v>
      </c>
      <c r="L51" s="1">
        <v>0</v>
      </c>
      <c r="M51" s="1">
        <v>0</v>
      </c>
      <c r="N51" s="1">
        <v>0</v>
      </c>
      <c r="P51" s="1">
        <v>1428</v>
      </c>
      <c r="Q51" s="1">
        <v>2059</v>
      </c>
      <c r="R51" s="1">
        <v>247</v>
      </c>
      <c r="S51" s="1">
        <v>2970</v>
      </c>
      <c r="T51" s="1">
        <v>276</v>
      </c>
      <c r="U51" s="1"/>
      <c r="V51" s="1"/>
      <c r="W51" s="1"/>
      <c r="X51" s="1"/>
      <c r="Y51" s="1"/>
      <c r="Z51" s="1"/>
      <c r="AA51" s="1"/>
      <c r="AB51" s="1"/>
    </row>
    <row r="52" spans="1:28">
      <c r="A52" s="4" t="s">
        <v>56</v>
      </c>
      <c r="B52" s="1">
        <v>1645</v>
      </c>
      <c r="C52" s="1">
        <v>513</v>
      </c>
      <c r="D52" s="1">
        <v>471</v>
      </c>
      <c r="E52" s="1">
        <v>792</v>
      </c>
      <c r="F52" s="1">
        <v>0</v>
      </c>
      <c r="G52" s="1">
        <v>0</v>
      </c>
      <c r="H52" s="1">
        <v>0</v>
      </c>
      <c r="I52" s="1">
        <v>247</v>
      </c>
      <c r="J52" s="1">
        <v>0</v>
      </c>
      <c r="K52" s="1">
        <v>0</v>
      </c>
      <c r="L52" s="1">
        <v>0</v>
      </c>
      <c r="M52" s="1">
        <v>0</v>
      </c>
      <c r="N52" s="1">
        <v>0</v>
      </c>
      <c r="P52" s="1">
        <v>915</v>
      </c>
      <c r="Q52" s="1">
        <v>728</v>
      </c>
      <c r="R52" s="1">
        <v>77</v>
      </c>
      <c r="S52" s="1">
        <v>1292</v>
      </c>
      <c r="T52" s="1"/>
      <c r="U52" s="1">
        <v>550</v>
      </c>
      <c r="V52" s="1"/>
      <c r="W52" s="1"/>
      <c r="X52" s="1"/>
      <c r="Y52" s="1"/>
      <c r="Z52" s="1"/>
      <c r="AA52" s="1"/>
      <c r="AB52" s="1"/>
    </row>
    <row r="53" spans="1:28">
      <c r="A53" s="4" t="s">
        <v>57</v>
      </c>
      <c r="B53" s="1">
        <v>3174</v>
      </c>
      <c r="C53" s="1">
        <v>3317</v>
      </c>
      <c r="D53" s="1">
        <v>1208</v>
      </c>
      <c r="E53" s="1">
        <v>0</v>
      </c>
      <c r="F53" s="1">
        <v>1171</v>
      </c>
      <c r="G53" s="1">
        <v>0</v>
      </c>
      <c r="H53" s="1">
        <v>0</v>
      </c>
      <c r="I53" s="1">
        <v>1178</v>
      </c>
      <c r="J53" s="1">
        <v>0</v>
      </c>
      <c r="K53" s="1">
        <v>0</v>
      </c>
      <c r="L53" s="1">
        <v>0</v>
      </c>
      <c r="M53" s="1">
        <v>0</v>
      </c>
      <c r="N53" s="1">
        <v>0</v>
      </c>
      <c r="P53" s="1">
        <v>2041</v>
      </c>
      <c r="Q53" s="1">
        <v>3884</v>
      </c>
      <c r="R53" s="1"/>
      <c r="S53" s="1">
        <v>2104</v>
      </c>
      <c r="T53" s="1"/>
      <c r="U53" s="1"/>
      <c r="V53" s="1"/>
      <c r="W53" s="1">
        <v>748</v>
      </c>
      <c r="X53" s="1"/>
      <c r="Y53" s="1"/>
      <c r="Z53" s="1"/>
      <c r="AA53" s="1"/>
      <c r="AB53" s="1"/>
    </row>
    <row r="54" spans="1:28">
      <c r="A54" s="4" t="s">
        <v>58</v>
      </c>
      <c r="B54" s="1">
        <v>2985</v>
      </c>
      <c r="C54" s="1">
        <v>2566</v>
      </c>
      <c r="D54" s="1">
        <v>900</v>
      </c>
      <c r="E54" s="1">
        <v>2192</v>
      </c>
      <c r="F54" s="1">
        <v>0</v>
      </c>
      <c r="G54" s="1">
        <v>1141</v>
      </c>
      <c r="H54" s="1">
        <v>892</v>
      </c>
      <c r="I54" s="1">
        <v>0</v>
      </c>
      <c r="J54" s="1">
        <v>0</v>
      </c>
      <c r="K54" s="1">
        <v>0</v>
      </c>
      <c r="L54" s="1">
        <v>0</v>
      </c>
      <c r="M54" s="1">
        <v>0</v>
      </c>
      <c r="N54" s="1">
        <v>0</v>
      </c>
      <c r="P54" s="1">
        <v>1583</v>
      </c>
      <c r="Q54" s="1">
        <v>2478</v>
      </c>
      <c r="R54" s="1">
        <v>211</v>
      </c>
      <c r="S54" s="1">
        <v>3347</v>
      </c>
      <c r="T54" s="1">
        <v>471</v>
      </c>
      <c r="U54" s="1">
        <v>567</v>
      </c>
      <c r="V54" s="1"/>
      <c r="W54" s="1"/>
      <c r="X54" s="1"/>
      <c r="Y54" s="1"/>
      <c r="Z54" s="1"/>
      <c r="AA54" s="1"/>
      <c r="AB54" s="1"/>
    </row>
    <row r="55" spans="1:28">
      <c r="A55" s="4" t="s">
        <v>59</v>
      </c>
      <c r="B55" s="1">
        <v>3107</v>
      </c>
      <c r="C55" s="1">
        <v>446</v>
      </c>
      <c r="D55" s="1">
        <v>872</v>
      </c>
      <c r="E55" s="1">
        <v>1573</v>
      </c>
      <c r="F55" s="1">
        <v>0</v>
      </c>
      <c r="G55" s="1">
        <v>442</v>
      </c>
      <c r="H55" s="1">
        <v>0</v>
      </c>
      <c r="I55" s="1">
        <v>0</v>
      </c>
      <c r="J55" s="1">
        <v>0</v>
      </c>
      <c r="K55" s="1">
        <v>0</v>
      </c>
      <c r="L55" s="1">
        <v>0</v>
      </c>
      <c r="M55" s="1">
        <v>0</v>
      </c>
      <c r="N55" s="1">
        <v>0</v>
      </c>
      <c r="P55" s="1">
        <v>2213</v>
      </c>
      <c r="Q55" s="1">
        <v>725</v>
      </c>
      <c r="R55" s="1">
        <v>237</v>
      </c>
      <c r="S55" s="1">
        <v>2233</v>
      </c>
      <c r="T55" s="1">
        <v>319</v>
      </c>
      <c r="U55" s="1"/>
      <c r="V55" s="1"/>
      <c r="W55" s="1"/>
      <c r="X55" s="1"/>
      <c r="Y55" s="1"/>
      <c r="Z55" s="1"/>
      <c r="AA55" s="1"/>
      <c r="AB55" s="1"/>
    </row>
    <row r="56" spans="1:28">
      <c r="A56" s="4" t="s">
        <v>60</v>
      </c>
      <c r="B56" s="1">
        <v>3038</v>
      </c>
      <c r="C56" s="1">
        <v>728</v>
      </c>
      <c r="D56" s="1">
        <v>1542</v>
      </c>
      <c r="E56" s="1">
        <v>0</v>
      </c>
      <c r="F56" s="1">
        <v>0</v>
      </c>
      <c r="G56" s="1">
        <v>0</v>
      </c>
      <c r="H56" s="1">
        <v>0</v>
      </c>
      <c r="I56" s="1">
        <v>0</v>
      </c>
      <c r="J56" s="1">
        <v>0</v>
      </c>
      <c r="K56" s="1">
        <v>0</v>
      </c>
      <c r="L56" s="1">
        <v>0</v>
      </c>
      <c r="M56" s="1">
        <v>0</v>
      </c>
      <c r="N56" s="1">
        <v>0</v>
      </c>
      <c r="P56" s="1">
        <v>2093</v>
      </c>
      <c r="Q56" s="1">
        <v>983</v>
      </c>
      <c r="R56" s="1">
        <v>381</v>
      </c>
      <c r="S56" s="1">
        <v>1173</v>
      </c>
      <c r="T56" s="1"/>
      <c r="U56" s="1"/>
      <c r="V56" s="1"/>
      <c r="W56" s="1"/>
      <c r="X56" s="1"/>
      <c r="Y56" s="1"/>
      <c r="Z56" s="1"/>
      <c r="AA56" s="1"/>
      <c r="AB56" s="1"/>
    </row>
    <row r="57" spans="1:28">
      <c r="A57" s="4" t="s">
        <v>61</v>
      </c>
      <c r="B57" s="1">
        <v>3273</v>
      </c>
      <c r="C57" s="1">
        <v>311</v>
      </c>
      <c r="D57" s="1">
        <v>1164</v>
      </c>
      <c r="E57" s="1">
        <v>0</v>
      </c>
      <c r="F57" s="1">
        <v>545</v>
      </c>
      <c r="G57" s="1">
        <v>0</v>
      </c>
      <c r="H57" s="1">
        <v>0</v>
      </c>
      <c r="I57" s="1">
        <v>254</v>
      </c>
      <c r="J57" s="1">
        <v>0</v>
      </c>
      <c r="K57" s="1">
        <v>0</v>
      </c>
      <c r="L57" s="1">
        <v>0</v>
      </c>
      <c r="M57" s="1">
        <v>0</v>
      </c>
      <c r="N57" s="1">
        <v>0</v>
      </c>
      <c r="P57" s="1">
        <v>2171</v>
      </c>
      <c r="Q57" s="1">
        <v>389</v>
      </c>
      <c r="R57" s="1">
        <v>578</v>
      </c>
      <c r="S57" s="1">
        <v>603</v>
      </c>
      <c r="T57" s="1"/>
      <c r="U57" s="1">
        <v>112</v>
      </c>
      <c r="V57" s="1"/>
      <c r="W57" s="1">
        <v>48</v>
      </c>
      <c r="X57" s="1"/>
      <c r="Y57" s="1"/>
      <c r="Z57" s="1"/>
      <c r="AA57" s="1"/>
      <c r="AB57" s="1"/>
    </row>
    <row r="58" spans="1:28">
      <c r="A58" s="4" t="s">
        <v>62</v>
      </c>
      <c r="B58" s="1">
        <v>2575</v>
      </c>
      <c r="C58" s="1">
        <v>219</v>
      </c>
      <c r="D58" s="1">
        <v>1170</v>
      </c>
      <c r="E58" s="1">
        <v>0</v>
      </c>
      <c r="F58" s="1">
        <v>442</v>
      </c>
      <c r="G58" s="1">
        <v>0</v>
      </c>
      <c r="H58" s="1">
        <v>0</v>
      </c>
      <c r="I58" s="1">
        <v>553</v>
      </c>
      <c r="J58" s="1">
        <v>0</v>
      </c>
      <c r="K58" s="1">
        <v>0</v>
      </c>
      <c r="L58" s="1">
        <v>0</v>
      </c>
      <c r="M58" s="1">
        <v>0</v>
      </c>
      <c r="N58" s="1">
        <v>0</v>
      </c>
      <c r="P58" s="1">
        <v>1715</v>
      </c>
      <c r="Q58" s="1">
        <v>332</v>
      </c>
      <c r="R58" s="1">
        <v>455</v>
      </c>
      <c r="S58" s="1">
        <v>830</v>
      </c>
      <c r="T58" s="1"/>
      <c r="U58" s="1"/>
      <c r="V58" s="1"/>
      <c r="W58" s="1">
        <v>45</v>
      </c>
      <c r="X58" s="1"/>
      <c r="Y58" s="1"/>
      <c r="Z58" s="1"/>
      <c r="AA58" s="1"/>
      <c r="AB58" s="1"/>
    </row>
    <row r="59" spans="1:28">
      <c r="A59" s="4" t="s">
        <v>63</v>
      </c>
      <c r="B59" s="1">
        <v>2885</v>
      </c>
      <c r="C59" s="1">
        <v>518</v>
      </c>
      <c r="D59" s="1">
        <v>697</v>
      </c>
      <c r="E59" s="1">
        <v>0</v>
      </c>
      <c r="F59" s="1">
        <v>0</v>
      </c>
      <c r="G59" s="1">
        <v>0</v>
      </c>
      <c r="H59" s="1">
        <v>0</v>
      </c>
      <c r="I59" s="1">
        <v>1091</v>
      </c>
      <c r="J59" s="1">
        <v>0</v>
      </c>
      <c r="K59" s="1">
        <v>0</v>
      </c>
      <c r="L59" s="1">
        <v>0</v>
      </c>
      <c r="M59" s="1">
        <v>0</v>
      </c>
      <c r="N59" s="1">
        <v>0</v>
      </c>
      <c r="P59" s="1">
        <v>1843</v>
      </c>
      <c r="Q59" s="1">
        <v>495</v>
      </c>
      <c r="R59" s="1"/>
      <c r="S59" s="1">
        <v>1160</v>
      </c>
      <c r="T59" s="1">
        <v>226</v>
      </c>
      <c r="U59" s="1"/>
      <c r="V59" s="1"/>
      <c r="W59" s="1">
        <v>67</v>
      </c>
      <c r="X59" s="1"/>
      <c r="Y59" s="1"/>
      <c r="Z59" s="1"/>
      <c r="AA59" s="1"/>
      <c r="AB59" s="1"/>
    </row>
    <row r="60" spans="1:28">
      <c r="A60" s="4" t="s">
        <v>64</v>
      </c>
      <c r="B60" s="1">
        <v>2439</v>
      </c>
      <c r="C60" s="1">
        <v>0</v>
      </c>
      <c r="D60" s="1">
        <v>1078</v>
      </c>
      <c r="E60" s="1">
        <v>0</v>
      </c>
      <c r="F60" s="1">
        <v>632</v>
      </c>
      <c r="G60" s="1">
        <v>0</v>
      </c>
      <c r="H60" s="1">
        <v>0</v>
      </c>
      <c r="I60" s="1">
        <v>566</v>
      </c>
      <c r="J60" s="1">
        <v>0</v>
      </c>
      <c r="K60" s="1">
        <v>0</v>
      </c>
      <c r="L60" s="1">
        <v>0</v>
      </c>
      <c r="M60" s="1">
        <v>0</v>
      </c>
      <c r="N60" s="1">
        <v>0</v>
      </c>
      <c r="P60" s="1">
        <v>1575</v>
      </c>
      <c r="Q60" s="1">
        <v>329</v>
      </c>
      <c r="R60" s="1">
        <v>573</v>
      </c>
      <c r="S60" s="1">
        <v>898</v>
      </c>
      <c r="T60" s="1"/>
      <c r="U60" s="1"/>
      <c r="V60" s="1"/>
      <c r="W60" s="1">
        <v>41</v>
      </c>
      <c r="X60" s="1"/>
      <c r="Y60" s="1"/>
      <c r="Z60" s="1"/>
      <c r="AA60" s="1"/>
      <c r="AB60" s="1"/>
    </row>
    <row r="61" spans="1:28">
      <c r="A61" s="4" t="s">
        <v>65</v>
      </c>
      <c r="B61" s="1">
        <v>2727</v>
      </c>
      <c r="C61" s="1">
        <v>252</v>
      </c>
      <c r="D61" s="1">
        <v>756</v>
      </c>
      <c r="E61" s="1">
        <v>0</v>
      </c>
      <c r="F61" s="1">
        <v>0</v>
      </c>
      <c r="G61" s="1">
        <v>758</v>
      </c>
      <c r="H61" s="1">
        <v>0</v>
      </c>
      <c r="I61" s="1">
        <v>424</v>
      </c>
      <c r="J61" s="1">
        <v>0</v>
      </c>
      <c r="K61" s="1">
        <v>0</v>
      </c>
      <c r="L61" s="1">
        <v>0</v>
      </c>
      <c r="M61" s="1">
        <v>0</v>
      </c>
      <c r="N61" s="1">
        <v>0</v>
      </c>
      <c r="P61" s="1">
        <v>1687</v>
      </c>
      <c r="Q61" s="1">
        <v>263</v>
      </c>
      <c r="R61" s="1">
        <v>227</v>
      </c>
      <c r="S61" s="1">
        <v>891</v>
      </c>
      <c r="T61" s="1">
        <v>220</v>
      </c>
      <c r="U61" s="1"/>
      <c r="V61" s="1"/>
      <c r="W61" s="1">
        <v>21</v>
      </c>
      <c r="X61" s="1"/>
      <c r="Y61" s="1"/>
      <c r="Z61" s="1"/>
      <c r="AA61" s="1"/>
      <c r="AB61" s="1"/>
    </row>
    <row r="62" spans="1:28">
      <c r="A62" s="4" t="s">
        <v>66</v>
      </c>
      <c r="B62" s="1">
        <v>1275</v>
      </c>
      <c r="C62" s="1">
        <v>1114</v>
      </c>
      <c r="D62" s="1">
        <v>330</v>
      </c>
      <c r="E62" s="1">
        <v>0</v>
      </c>
      <c r="F62" s="1">
        <v>0</v>
      </c>
      <c r="G62" s="1">
        <v>533</v>
      </c>
      <c r="H62" s="1">
        <v>539</v>
      </c>
      <c r="I62" s="1">
        <v>0</v>
      </c>
      <c r="J62" s="1">
        <v>0</v>
      </c>
      <c r="K62" s="1">
        <v>0</v>
      </c>
      <c r="L62" s="1">
        <v>0</v>
      </c>
      <c r="M62" s="1">
        <v>0</v>
      </c>
      <c r="N62" s="1">
        <v>0</v>
      </c>
      <c r="P62" s="1">
        <v>734</v>
      </c>
      <c r="Q62" s="1">
        <v>1185</v>
      </c>
      <c r="R62" s="1"/>
      <c r="S62" s="1">
        <v>1036</v>
      </c>
      <c r="T62" s="1"/>
      <c r="U62" s="1"/>
      <c r="V62" s="1"/>
      <c r="W62" s="1"/>
      <c r="X62" s="1"/>
      <c r="Y62" s="1"/>
      <c r="Z62" s="1"/>
      <c r="AA62" s="1"/>
      <c r="AB62" s="1"/>
    </row>
    <row r="63" spans="1:28">
      <c r="A63" s="4" t="s">
        <v>67</v>
      </c>
      <c r="B63" s="1">
        <v>1755</v>
      </c>
      <c r="C63" s="1">
        <v>622</v>
      </c>
      <c r="D63" s="1">
        <v>358</v>
      </c>
      <c r="E63" s="1">
        <v>0</v>
      </c>
      <c r="F63" s="1">
        <v>0</v>
      </c>
      <c r="G63" s="1">
        <v>711</v>
      </c>
      <c r="H63" s="1">
        <v>568</v>
      </c>
      <c r="I63" s="1">
        <v>0</v>
      </c>
      <c r="J63" s="1">
        <v>252</v>
      </c>
      <c r="K63" s="1">
        <v>0</v>
      </c>
      <c r="L63" s="1">
        <v>0</v>
      </c>
      <c r="M63" s="1">
        <v>0</v>
      </c>
      <c r="N63" s="1">
        <v>0</v>
      </c>
      <c r="P63" s="1">
        <v>1066</v>
      </c>
      <c r="Q63" s="1">
        <v>900</v>
      </c>
      <c r="R63" s="1">
        <v>100</v>
      </c>
      <c r="S63" s="1">
        <v>1791</v>
      </c>
      <c r="T63" s="1"/>
      <c r="U63" s="1">
        <v>97</v>
      </c>
      <c r="V63" s="1"/>
      <c r="W63" s="1"/>
      <c r="X63" s="1">
        <v>88</v>
      </c>
      <c r="Y63" s="1"/>
      <c r="Z63" s="1"/>
      <c r="AA63" s="1"/>
      <c r="AB63" s="1"/>
    </row>
    <row r="64" spans="1:28">
      <c r="A64" s="4" t="s">
        <v>68</v>
      </c>
      <c r="B64" s="1">
        <v>3982</v>
      </c>
      <c r="C64" s="1">
        <v>2665</v>
      </c>
      <c r="D64" s="1">
        <v>1904</v>
      </c>
      <c r="E64" s="1">
        <v>0</v>
      </c>
      <c r="F64" s="1">
        <v>0</v>
      </c>
      <c r="G64" s="1">
        <v>0</v>
      </c>
      <c r="H64" s="1">
        <v>0</v>
      </c>
      <c r="I64" s="1">
        <v>0</v>
      </c>
      <c r="J64" s="1">
        <v>566</v>
      </c>
      <c r="K64" s="1">
        <v>0</v>
      </c>
      <c r="L64" s="1">
        <v>0</v>
      </c>
      <c r="M64" s="1">
        <v>0</v>
      </c>
      <c r="N64" s="1">
        <v>0</v>
      </c>
      <c r="P64" s="1">
        <v>2334</v>
      </c>
      <c r="Q64" s="1">
        <v>2729</v>
      </c>
      <c r="R64" s="1">
        <v>386</v>
      </c>
      <c r="S64" s="1">
        <v>2603</v>
      </c>
      <c r="T64" s="1"/>
      <c r="U64" s="1"/>
      <c r="V64" s="1"/>
      <c r="W64" s="1"/>
      <c r="X64" s="1">
        <v>127</v>
      </c>
      <c r="Y64" s="1"/>
      <c r="Z64" s="1"/>
      <c r="AA64" s="1"/>
      <c r="AB64" s="1"/>
    </row>
    <row r="65" spans="1:28">
      <c r="A65" s="4" t="s">
        <v>69</v>
      </c>
      <c r="B65" s="1">
        <v>2402</v>
      </c>
      <c r="C65" s="1">
        <v>549</v>
      </c>
      <c r="D65" s="1">
        <v>600</v>
      </c>
      <c r="E65" s="1">
        <v>738</v>
      </c>
      <c r="F65" s="1">
        <v>526</v>
      </c>
      <c r="G65" s="1">
        <v>0</v>
      </c>
      <c r="H65" s="1">
        <v>0</v>
      </c>
      <c r="I65" s="1">
        <v>0</v>
      </c>
      <c r="J65" s="1">
        <v>0</v>
      </c>
      <c r="K65" s="1">
        <v>0</v>
      </c>
      <c r="L65" s="1">
        <v>0</v>
      </c>
      <c r="M65" s="1">
        <v>0</v>
      </c>
      <c r="N65" s="1">
        <v>0</v>
      </c>
      <c r="P65" s="1">
        <v>1882</v>
      </c>
      <c r="Q65" s="1">
        <v>825</v>
      </c>
      <c r="R65" s="1">
        <v>282</v>
      </c>
      <c r="S65" s="1">
        <v>1109</v>
      </c>
      <c r="T65" s="1"/>
      <c r="U65" s="1"/>
      <c r="V65" s="1"/>
      <c r="W65" s="1"/>
      <c r="X65" s="1"/>
      <c r="Y65" s="1"/>
      <c r="Z65" s="1"/>
      <c r="AA65" s="1"/>
      <c r="AB65" s="1"/>
    </row>
    <row r="66" spans="1:28">
      <c r="A66" s="4" t="s">
        <v>70</v>
      </c>
      <c r="B66" s="1">
        <v>2609</v>
      </c>
      <c r="C66" s="1">
        <v>700</v>
      </c>
      <c r="D66" s="1">
        <v>1348</v>
      </c>
      <c r="E66" s="1">
        <v>0</v>
      </c>
      <c r="F66" s="1">
        <v>0</v>
      </c>
      <c r="G66" s="1">
        <v>0</v>
      </c>
      <c r="H66" s="1">
        <v>0</v>
      </c>
      <c r="I66" s="1">
        <v>0</v>
      </c>
      <c r="J66" s="1">
        <v>0</v>
      </c>
      <c r="K66" s="1">
        <v>0</v>
      </c>
      <c r="L66" s="1">
        <v>0</v>
      </c>
      <c r="M66" s="1">
        <v>0</v>
      </c>
      <c r="N66" s="1">
        <v>0</v>
      </c>
      <c r="P66" s="1">
        <v>1314</v>
      </c>
      <c r="Q66" s="1">
        <v>489</v>
      </c>
      <c r="R66" s="1">
        <v>181</v>
      </c>
      <c r="S66" s="1">
        <v>2097</v>
      </c>
      <c r="T66" s="1"/>
      <c r="U66" s="1"/>
      <c r="V66" s="1"/>
      <c r="W66" s="1"/>
      <c r="X66" s="1"/>
      <c r="Y66" s="1"/>
      <c r="Z66" s="1"/>
      <c r="AA66" s="1"/>
      <c r="AB66" s="1"/>
    </row>
    <row r="67" spans="1:28">
      <c r="A67" s="4" t="s">
        <v>71</v>
      </c>
      <c r="B67" s="1">
        <v>1549</v>
      </c>
      <c r="C67" s="1">
        <v>823</v>
      </c>
      <c r="D67" s="1">
        <v>428</v>
      </c>
      <c r="E67" s="1">
        <v>0</v>
      </c>
      <c r="F67" s="1">
        <v>0</v>
      </c>
      <c r="G67" s="1">
        <v>0</v>
      </c>
      <c r="H67" s="1">
        <v>0</v>
      </c>
      <c r="I67" s="1">
        <v>833</v>
      </c>
      <c r="J67" s="1">
        <v>0</v>
      </c>
      <c r="K67" s="1">
        <v>0</v>
      </c>
      <c r="L67" s="1">
        <v>0</v>
      </c>
      <c r="M67" s="1">
        <v>0</v>
      </c>
      <c r="N67" s="1">
        <v>0</v>
      </c>
      <c r="P67" s="1">
        <v>1032</v>
      </c>
      <c r="Q67" s="1">
        <v>812</v>
      </c>
      <c r="R67" s="1"/>
      <c r="S67" s="1">
        <v>501</v>
      </c>
      <c r="T67" s="1">
        <v>77</v>
      </c>
      <c r="U67" s="1"/>
      <c r="V67" s="1">
        <v>32</v>
      </c>
      <c r="W67" s="1">
        <v>60</v>
      </c>
      <c r="X67" s="1"/>
      <c r="Y67" s="1"/>
      <c r="Z67" s="1"/>
      <c r="AA67" s="1"/>
      <c r="AB67" s="1"/>
    </row>
    <row r="68" spans="1:28">
      <c r="A68" s="4" t="s">
        <v>72</v>
      </c>
      <c r="B68" s="1">
        <v>858</v>
      </c>
      <c r="C68" s="1">
        <v>405</v>
      </c>
      <c r="D68" s="1">
        <v>186</v>
      </c>
      <c r="E68" s="1">
        <v>0</v>
      </c>
      <c r="F68" s="1">
        <v>0</v>
      </c>
      <c r="G68" s="1">
        <v>0</v>
      </c>
      <c r="H68" s="1">
        <v>344</v>
      </c>
      <c r="I68" s="1">
        <v>275</v>
      </c>
      <c r="J68" s="1">
        <v>0</v>
      </c>
      <c r="K68" s="1">
        <v>0</v>
      </c>
      <c r="L68" s="1">
        <v>0</v>
      </c>
      <c r="M68" s="1">
        <v>0</v>
      </c>
      <c r="N68" s="1">
        <v>1204</v>
      </c>
      <c r="P68" s="1">
        <v>650</v>
      </c>
      <c r="Q68" s="1">
        <v>567</v>
      </c>
      <c r="R68" s="1"/>
      <c r="S68" s="1">
        <v>528</v>
      </c>
      <c r="T68" s="1"/>
      <c r="U68" s="1"/>
      <c r="V68" s="1">
        <v>49</v>
      </c>
      <c r="W68" s="1">
        <v>42</v>
      </c>
      <c r="X68" s="1"/>
      <c r="Y68" s="1"/>
      <c r="Z68" s="1"/>
      <c r="AA68" s="1"/>
      <c r="AB68" s="1">
        <v>673</v>
      </c>
    </row>
    <row r="69" spans="1:28">
      <c r="A69" s="4" t="s">
        <v>73</v>
      </c>
      <c r="B69" s="1">
        <v>3461</v>
      </c>
      <c r="C69" s="1">
        <v>393</v>
      </c>
      <c r="D69" s="1">
        <v>1093</v>
      </c>
      <c r="E69" s="1">
        <v>0</v>
      </c>
      <c r="F69" s="1">
        <v>0</v>
      </c>
      <c r="G69" s="1">
        <v>0</v>
      </c>
      <c r="H69" s="1">
        <v>0</v>
      </c>
      <c r="I69" s="1">
        <v>0</v>
      </c>
      <c r="J69" s="1">
        <v>0</v>
      </c>
      <c r="K69" s="1">
        <v>0</v>
      </c>
      <c r="L69" s="1">
        <v>0</v>
      </c>
      <c r="M69" s="1">
        <v>0</v>
      </c>
      <c r="N69" s="1">
        <v>0</v>
      </c>
      <c r="P69" s="1">
        <v>2074</v>
      </c>
      <c r="Q69" s="1">
        <v>308</v>
      </c>
      <c r="R69" s="1">
        <v>196</v>
      </c>
      <c r="S69" s="1">
        <v>1211</v>
      </c>
      <c r="T69" s="1">
        <v>292</v>
      </c>
      <c r="U69" s="1"/>
      <c r="V69" s="1"/>
      <c r="W69" s="1"/>
      <c r="X69" s="1"/>
      <c r="Y69" s="1"/>
      <c r="Z69" s="1"/>
      <c r="AA69" s="1"/>
      <c r="AB69" s="1"/>
    </row>
    <row r="70" spans="1:28">
      <c r="A70" s="4" t="s">
        <v>74</v>
      </c>
      <c r="B70" s="1">
        <v>4768</v>
      </c>
      <c r="C70" s="1">
        <v>944</v>
      </c>
      <c r="D70" s="1">
        <v>1583</v>
      </c>
      <c r="E70" s="1">
        <v>1278</v>
      </c>
      <c r="F70" s="1">
        <v>1032</v>
      </c>
      <c r="G70" s="1">
        <v>0</v>
      </c>
      <c r="H70" s="1">
        <v>0</v>
      </c>
      <c r="I70" s="1">
        <v>475</v>
      </c>
      <c r="J70" s="1">
        <v>0</v>
      </c>
      <c r="K70" s="1">
        <v>0</v>
      </c>
      <c r="L70" s="1">
        <v>0</v>
      </c>
      <c r="M70" s="1">
        <v>0</v>
      </c>
      <c r="N70" s="1">
        <v>0</v>
      </c>
      <c r="P70" s="1">
        <v>3406</v>
      </c>
      <c r="Q70" s="1">
        <v>1104</v>
      </c>
      <c r="R70" s="1">
        <v>573</v>
      </c>
      <c r="S70" s="1">
        <v>1664</v>
      </c>
      <c r="T70" s="1">
        <v>633</v>
      </c>
      <c r="U70" s="1"/>
      <c r="V70" s="1"/>
      <c r="W70" s="1"/>
      <c r="X70" s="1"/>
      <c r="Y70" s="1"/>
      <c r="Z70" s="1"/>
      <c r="AA70" s="1"/>
      <c r="AB70" s="1"/>
    </row>
    <row r="71" spans="1:28">
      <c r="A71" s="4" t="s">
        <v>75</v>
      </c>
      <c r="B71" s="1">
        <v>2372</v>
      </c>
      <c r="C71" s="1">
        <v>324</v>
      </c>
      <c r="D71" s="1">
        <v>1532</v>
      </c>
      <c r="E71" s="1">
        <v>585</v>
      </c>
      <c r="F71" s="1">
        <v>0</v>
      </c>
      <c r="G71" s="1">
        <v>0</v>
      </c>
      <c r="H71" s="1">
        <v>0</v>
      </c>
      <c r="I71" s="1">
        <v>0</v>
      </c>
      <c r="J71" s="1">
        <v>0</v>
      </c>
      <c r="K71" s="1">
        <v>0</v>
      </c>
      <c r="L71" s="1">
        <v>0</v>
      </c>
      <c r="M71" s="1">
        <v>0</v>
      </c>
      <c r="N71" s="1">
        <v>0</v>
      </c>
      <c r="P71" s="1">
        <v>1064</v>
      </c>
      <c r="Q71" s="1">
        <v>379</v>
      </c>
      <c r="R71" s="1">
        <v>1005</v>
      </c>
      <c r="S71" s="1">
        <v>1386</v>
      </c>
      <c r="T71" s="1"/>
      <c r="U71" s="1">
        <v>694</v>
      </c>
      <c r="V71" s="1"/>
      <c r="W71" s="1"/>
      <c r="X71" s="1"/>
      <c r="Y71" s="1"/>
      <c r="Z71" s="1"/>
      <c r="AA71" s="1"/>
      <c r="AB71" s="1"/>
    </row>
    <row r="72" spans="1:28">
      <c r="A72" s="4" t="s">
        <v>76</v>
      </c>
      <c r="B72" s="1">
        <v>1817</v>
      </c>
      <c r="C72" s="1">
        <v>614</v>
      </c>
      <c r="D72" s="1">
        <v>1664</v>
      </c>
      <c r="E72" s="1">
        <v>683</v>
      </c>
      <c r="F72" s="1">
        <v>0</v>
      </c>
      <c r="G72" s="1">
        <v>0</v>
      </c>
      <c r="H72" s="1">
        <v>0</v>
      </c>
      <c r="I72" s="1">
        <v>0</v>
      </c>
      <c r="J72" s="1">
        <v>0</v>
      </c>
      <c r="K72" s="1">
        <v>0</v>
      </c>
      <c r="L72" s="1">
        <v>0</v>
      </c>
      <c r="M72" s="1">
        <v>0</v>
      </c>
      <c r="N72" s="1">
        <v>0</v>
      </c>
      <c r="P72" s="1">
        <v>1373</v>
      </c>
      <c r="Q72" s="1">
        <v>672</v>
      </c>
      <c r="R72" s="1">
        <v>666</v>
      </c>
      <c r="S72" s="1">
        <v>958</v>
      </c>
      <c r="T72" s="1">
        <v>262</v>
      </c>
      <c r="U72" s="1"/>
      <c r="V72" s="1"/>
      <c r="W72" s="1"/>
      <c r="X72" s="1"/>
      <c r="Y72" s="1"/>
      <c r="Z72" s="1"/>
      <c r="AA72" s="1"/>
      <c r="AB72" s="1"/>
    </row>
    <row r="73" spans="1:28">
      <c r="A73" s="4" t="s">
        <v>77</v>
      </c>
      <c r="B73" s="1">
        <v>3411</v>
      </c>
      <c r="C73" s="1">
        <v>562</v>
      </c>
      <c r="D73" s="1">
        <v>1395</v>
      </c>
      <c r="E73" s="1">
        <v>0</v>
      </c>
      <c r="F73" s="1">
        <v>0</v>
      </c>
      <c r="G73" s="1">
        <v>0</v>
      </c>
      <c r="H73" s="1">
        <v>0</v>
      </c>
      <c r="I73" s="1">
        <v>0</v>
      </c>
      <c r="J73" s="1">
        <v>0</v>
      </c>
      <c r="K73" s="1">
        <v>0</v>
      </c>
      <c r="L73" s="1">
        <v>0</v>
      </c>
      <c r="M73" s="1">
        <v>0</v>
      </c>
      <c r="N73" s="1">
        <v>0</v>
      </c>
      <c r="P73" s="1">
        <v>2043</v>
      </c>
      <c r="Q73" s="1">
        <v>632</v>
      </c>
      <c r="R73" s="1">
        <v>368</v>
      </c>
      <c r="S73" s="1">
        <v>1692</v>
      </c>
      <c r="T73" s="1"/>
      <c r="U73" s="1"/>
      <c r="V73" s="1"/>
      <c r="W73" s="1"/>
      <c r="X73" s="1"/>
      <c r="Y73" s="1"/>
      <c r="Z73" s="1"/>
      <c r="AA73" s="1"/>
      <c r="AB73" s="1"/>
    </row>
    <row r="74" spans="1:28">
      <c r="A74" s="4" t="s">
        <v>78</v>
      </c>
      <c r="B74" s="1">
        <v>3203</v>
      </c>
      <c r="C74" s="1">
        <v>438</v>
      </c>
      <c r="D74" s="1">
        <v>1544</v>
      </c>
      <c r="E74" s="1">
        <v>0</v>
      </c>
      <c r="F74" s="1">
        <v>0</v>
      </c>
      <c r="G74" s="1">
        <v>0</v>
      </c>
      <c r="H74" s="1">
        <v>0</v>
      </c>
      <c r="I74" s="1">
        <v>0</v>
      </c>
      <c r="J74" s="1">
        <v>0</v>
      </c>
      <c r="K74" s="1">
        <v>0</v>
      </c>
      <c r="L74" s="1">
        <v>0</v>
      </c>
      <c r="M74" s="1">
        <v>0</v>
      </c>
      <c r="N74" s="1">
        <v>0</v>
      </c>
      <c r="P74" s="1">
        <v>1926</v>
      </c>
      <c r="Q74" s="1">
        <v>616</v>
      </c>
      <c r="R74" s="1">
        <v>534</v>
      </c>
      <c r="S74" s="1">
        <v>1109</v>
      </c>
      <c r="T74" s="1"/>
      <c r="U74" s="1"/>
      <c r="V74" s="1"/>
      <c r="W74" s="1"/>
      <c r="X74" s="1"/>
      <c r="Y74" s="1"/>
      <c r="Z74" s="1"/>
      <c r="AA74" s="1"/>
      <c r="AB74" s="1"/>
    </row>
    <row r="75" spans="1:28">
      <c r="A75" s="4" t="s">
        <v>79</v>
      </c>
      <c r="B75" s="1">
        <v>2716</v>
      </c>
      <c r="C75" s="1">
        <v>325</v>
      </c>
      <c r="D75" s="1">
        <v>875</v>
      </c>
      <c r="E75" s="1">
        <v>646</v>
      </c>
      <c r="F75" s="1">
        <v>632</v>
      </c>
      <c r="G75" s="1">
        <v>0</v>
      </c>
      <c r="H75" s="1">
        <v>0</v>
      </c>
      <c r="I75" s="1">
        <v>0</v>
      </c>
      <c r="J75" s="1">
        <v>0</v>
      </c>
      <c r="K75" s="1">
        <v>0</v>
      </c>
      <c r="L75" s="1">
        <v>0</v>
      </c>
      <c r="M75" s="1">
        <v>0</v>
      </c>
      <c r="N75" s="1">
        <v>0</v>
      </c>
      <c r="P75" s="1">
        <v>1831</v>
      </c>
      <c r="Q75" s="1">
        <v>496</v>
      </c>
      <c r="R75" s="1">
        <v>357</v>
      </c>
      <c r="S75" s="1">
        <v>1502</v>
      </c>
      <c r="T75" s="1">
        <v>316</v>
      </c>
      <c r="U75" s="1"/>
      <c r="V75" s="1"/>
      <c r="W75" s="1"/>
      <c r="X75" s="1"/>
      <c r="Y75" s="1"/>
      <c r="Z75" s="1"/>
      <c r="AA75" s="1"/>
      <c r="AB75" s="1"/>
    </row>
    <row r="76" spans="1:28">
      <c r="A76" s="4" t="s">
        <v>80</v>
      </c>
      <c r="B76" s="1">
        <v>4905</v>
      </c>
      <c r="C76" s="1">
        <v>1365</v>
      </c>
      <c r="D76" s="1">
        <v>2118</v>
      </c>
      <c r="E76" s="1">
        <v>0</v>
      </c>
      <c r="F76" s="1">
        <v>2072</v>
      </c>
      <c r="G76" s="1">
        <v>0</v>
      </c>
      <c r="H76" s="1">
        <v>0</v>
      </c>
      <c r="I76" s="1">
        <v>0</v>
      </c>
      <c r="J76" s="1">
        <v>0</v>
      </c>
      <c r="K76" s="1">
        <v>0</v>
      </c>
      <c r="L76" s="1">
        <v>0</v>
      </c>
      <c r="M76" s="1">
        <v>523</v>
      </c>
      <c r="N76" s="1">
        <v>0</v>
      </c>
      <c r="P76" s="1">
        <v>2732</v>
      </c>
      <c r="Q76" s="1">
        <v>1813</v>
      </c>
      <c r="R76" s="1">
        <v>529</v>
      </c>
      <c r="S76" s="1">
        <v>2476</v>
      </c>
      <c r="T76" s="1">
        <v>600</v>
      </c>
      <c r="U76" s="1"/>
      <c r="V76" s="1"/>
      <c r="W76" s="1"/>
      <c r="X76" s="1"/>
      <c r="Y76" s="1"/>
      <c r="Z76" s="1"/>
      <c r="AA76" s="1"/>
      <c r="AB76" s="1"/>
    </row>
    <row r="77" spans="1:28">
      <c r="A77" s="4" t="s">
        <v>81</v>
      </c>
      <c r="B77" s="1">
        <v>2817</v>
      </c>
      <c r="C77" s="1">
        <v>980</v>
      </c>
      <c r="D77" s="1">
        <v>0</v>
      </c>
      <c r="E77" s="1">
        <v>0</v>
      </c>
      <c r="F77" s="1">
        <v>0</v>
      </c>
      <c r="G77" s="1">
        <v>0</v>
      </c>
      <c r="H77" s="1">
        <v>0</v>
      </c>
      <c r="I77" s="1">
        <v>1258</v>
      </c>
      <c r="J77" s="1">
        <v>0</v>
      </c>
      <c r="K77" s="1">
        <v>0</v>
      </c>
      <c r="L77" s="1">
        <v>0</v>
      </c>
      <c r="M77" s="1">
        <v>0</v>
      </c>
      <c r="N77" s="1">
        <v>0</v>
      </c>
      <c r="P77" s="1">
        <v>1790</v>
      </c>
      <c r="Q77" s="1">
        <v>862</v>
      </c>
      <c r="R77" s="1"/>
      <c r="S77" s="1">
        <v>891</v>
      </c>
      <c r="T77" s="1"/>
      <c r="U77" s="1"/>
      <c r="V77" s="1"/>
      <c r="W77" s="1">
        <v>128</v>
      </c>
      <c r="X77" s="1"/>
      <c r="Y77" s="1"/>
      <c r="Z77" s="1"/>
      <c r="AA77" s="1"/>
      <c r="AB77" s="1"/>
    </row>
    <row r="78" spans="1:28">
      <c r="B78" s="1">
        <f>SUM(B6:B77)</f>
        <v>183418</v>
      </c>
      <c r="C78" s="1">
        <f t="shared" ref="C78:N78" si="3">SUM(C6:C77)</f>
        <v>52149</v>
      </c>
      <c r="D78" s="1">
        <f t="shared" si="3"/>
        <v>81827</v>
      </c>
      <c r="E78" s="1">
        <f t="shared" si="3"/>
        <v>24324</v>
      </c>
      <c r="F78" s="1">
        <f t="shared" si="3"/>
        <v>20481</v>
      </c>
      <c r="G78" s="1">
        <f t="shared" si="3"/>
        <v>6282</v>
      </c>
      <c r="H78" s="1">
        <f t="shared" si="3"/>
        <v>3765</v>
      </c>
      <c r="I78" s="1">
        <f t="shared" si="3"/>
        <v>16654</v>
      </c>
      <c r="J78" s="1">
        <f t="shared" si="3"/>
        <v>818</v>
      </c>
      <c r="K78" s="1">
        <f t="shared" si="3"/>
        <v>231</v>
      </c>
      <c r="L78" s="1">
        <f t="shared" si="3"/>
        <v>1162</v>
      </c>
      <c r="M78" s="1">
        <f t="shared" si="3"/>
        <v>523</v>
      </c>
      <c r="N78" s="1">
        <f t="shared" si="3"/>
        <v>1204</v>
      </c>
      <c r="O78" s="1">
        <f>SUM(B78:N78)</f>
        <v>392838</v>
      </c>
    </row>
    <row r="79" spans="1:28">
      <c r="B79" s="6">
        <f>B78/$O$78</f>
        <v>0.46690493282218115</v>
      </c>
      <c r="C79" s="6">
        <f t="shared" ref="C79:N79" si="4">C78/$O$78</f>
        <v>0.13274937760603608</v>
      </c>
      <c r="D79" s="6">
        <f t="shared" si="4"/>
        <v>0.20829705883850341</v>
      </c>
      <c r="E79" s="6">
        <f t="shared" si="4"/>
        <v>6.1918653490751915E-2</v>
      </c>
      <c r="F79" s="6">
        <f t="shared" si="4"/>
        <v>5.2135994990301346E-2</v>
      </c>
      <c r="G79" s="6">
        <f t="shared" si="4"/>
        <v>1.5991324668183832E-2</v>
      </c>
      <c r="H79" s="6">
        <f t="shared" si="4"/>
        <v>9.5841033708551609E-3</v>
      </c>
      <c r="I79" s="6">
        <f t="shared" si="4"/>
        <v>4.2394065747203682E-2</v>
      </c>
      <c r="J79" s="6">
        <f t="shared" si="4"/>
        <v>2.082283282167204E-3</v>
      </c>
      <c r="K79" s="6">
        <f t="shared" si="4"/>
        <v>5.8802865303254773E-4</v>
      </c>
      <c r="L79" s="6">
        <f t="shared" si="4"/>
        <v>2.9579623152546342E-3</v>
      </c>
      <c r="M79" s="6">
        <f t="shared" si="4"/>
        <v>1.3313375997230411E-3</v>
      </c>
      <c r="N79" s="6">
        <f t="shared" si="4"/>
        <v>3.0648766158060067E-3</v>
      </c>
    </row>
  </sheetData>
  <mergeCells count="2">
    <mergeCell ref="B1:N1"/>
    <mergeCell ref="P1:AB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P93"/>
  <sheetViews>
    <sheetView tabSelected="1" topLeftCell="P1" workbookViewId="0">
      <pane ySplit="5" topLeftCell="A18" activePane="bottomLeft" state="frozen"/>
      <selection pane="bottomLeft" activeCell="AP19" sqref="AP19"/>
    </sheetView>
  </sheetViews>
  <sheetFormatPr defaultRowHeight="15"/>
  <cols>
    <col min="1" max="1" width="33.28515625" style="4" bestFit="1" customWidth="1"/>
    <col min="2" max="3" width="7.140625" style="1" bestFit="1" customWidth="1"/>
    <col min="4" max="4" width="8.140625" style="1" bestFit="1" customWidth="1"/>
    <col min="5" max="5" width="7.140625" style="1" bestFit="1" customWidth="1"/>
    <col min="6" max="6" width="6.5703125" style="1" bestFit="1" customWidth="1"/>
    <col min="7" max="9" width="6.140625" style="1" bestFit="1" customWidth="1"/>
    <col min="10" max="10" width="6.28515625" style="1" bestFit="1" customWidth="1"/>
    <col min="11" max="11" width="6.140625" bestFit="1" customWidth="1"/>
    <col min="12" max="12" width="7.7109375" bestFit="1" customWidth="1"/>
    <col min="13" max="14" width="6.140625" bestFit="1" customWidth="1"/>
    <col min="15" max="15" width="7" bestFit="1" customWidth="1"/>
    <col min="16" max="16" width="6.85546875" bestFit="1" customWidth="1"/>
    <col min="17" max="17" width="6.140625" bestFit="1" customWidth="1"/>
    <col min="18" max="18" width="8.140625" bestFit="1" customWidth="1"/>
    <col min="19" max="19" width="6.140625" bestFit="1" customWidth="1"/>
    <col min="20" max="20" width="6.5703125" bestFit="1" customWidth="1"/>
    <col min="21" max="23" width="5.85546875" bestFit="1" customWidth="1"/>
    <col min="24" max="24" width="6.28515625" bestFit="1" customWidth="1"/>
    <col min="25" max="25" width="5.85546875" bestFit="1" customWidth="1"/>
    <col min="26" max="26" width="7.7109375" bestFit="1" customWidth="1"/>
    <col min="27" max="28" width="5.85546875" bestFit="1" customWidth="1"/>
    <col min="30" max="30" width="5.7109375" customWidth="1"/>
    <col min="31" max="31" width="18" bestFit="1" customWidth="1"/>
    <col min="32" max="32" width="10.7109375" customWidth="1"/>
    <col min="40" max="40" width="5.7109375" customWidth="1"/>
    <col min="41" max="41" width="25" bestFit="1" customWidth="1"/>
  </cols>
  <sheetData>
    <row r="1" spans="1:42">
      <c r="B1" s="2" t="s">
        <v>85</v>
      </c>
      <c r="C1" s="2"/>
      <c r="D1" s="2"/>
      <c r="E1" s="2"/>
      <c r="F1" s="2"/>
      <c r="G1" s="2"/>
      <c r="H1" s="2"/>
      <c r="I1" s="2"/>
      <c r="J1" s="2"/>
      <c r="K1" s="2"/>
      <c r="L1" s="2"/>
      <c r="M1" s="2"/>
      <c r="N1" s="2"/>
      <c r="P1" s="2" t="s">
        <v>86</v>
      </c>
      <c r="Q1" s="2"/>
      <c r="R1" s="2"/>
      <c r="S1" s="2"/>
      <c r="T1" s="2"/>
      <c r="U1" s="2"/>
      <c r="V1" s="2"/>
      <c r="W1" s="2"/>
      <c r="X1" s="2"/>
      <c r="Y1" s="2"/>
      <c r="Z1" s="2"/>
      <c r="AA1" s="2"/>
      <c r="AB1" s="2"/>
    </row>
    <row r="2" spans="1:42">
      <c r="B2" s="3" t="s">
        <v>0</v>
      </c>
      <c r="C2" s="3" t="s">
        <v>1</v>
      </c>
      <c r="D2" s="3" t="s">
        <v>82</v>
      </c>
      <c r="E2" s="3" t="s">
        <v>4</v>
      </c>
      <c r="F2" s="3" t="s">
        <v>83</v>
      </c>
      <c r="G2" s="3" t="s">
        <v>6</v>
      </c>
      <c r="H2" s="3" t="s">
        <v>7</v>
      </c>
      <c r="I2" s="3" t="s">
        <v>3</v>
      </c>
      <c r="J2" s="3" t="s">
        <v>84</v>
      </c>
      <c r="K2" s="3" t="s">
        <v>8</v>
      </c>
      <c r="L2" s="3" t="s">
        <v>5</v>
      </c>
      <c r="M2" s="3" t="s">
        <v>9</v>
      </c>
      <c r="N2" s="3" t="s">
        <v>2</v>
      </c>
      <c r="P2" s="3" t="s">
        <v>0</v>
      </c>
      <c r="Q2" s="3" t="s">
        <v>1</v>
      </c>
      <c r="R2" s="3" t="s">
        <v>82</v>
      </c>
      <c r="S2" s="3" t="s">
        <v>4</v>
      </c>
      <c r="T2" s="3" t="s">
        <v>83</v>
      </c>
      <c r="U2" s="3" t="s">
        <v>6</v>
      </c>
      <c r="V2" s="3" t="s">
        <v>7</v>
      </c>
      <c r="W2" s="3" t="s">
        <v>3</v>
      </c>
      <c r="X2" s="3" t="s">
        <v>84</v>
      </c>
      <c r="Y2" s="3" t="s">
        <v>8</v>
      </c>
      <c r="Z2" s="3" t="s">
        <v>5</v>
      </c>
      <c r="AA2" s="3" t="s">
        <v>9</v>
      </c>
      <c r="AB2" s="3" t="s">
        <v>2</v>
      </c>
    </row>
    <row r="3" spans="1:42">
      <c r="B3" s="3"/>
      <c r="C3" s="3"/>
      <c r="D3" s="3"/>
      <c r="E3" s="3"/>
      <c r="F3" s="3"/>
      <c r="G3" s="3"/>
      <c r="H3" s="3"/>
      <c r="I3" s="3"/>
      <c r="J3" s="3"/>
      <c r="K3" s="3"/>
      <c r="L3" s="3"/>
      <c r="M3" s="3"/>
      <c r="N3" s="3"/>
      <c r="P3" s="3">
        <f>SUM(P6:P29)</f>
        <v>37574</v>
      </c>
      <c r="Q3" s="3">
        <f>SUM(Q6:Q29)</f>
        <v>18775</v>
      </c>
      <c r="R3" s="3">
        <f>SUM(R6:R29)</f>
        <v>14727</v>
      </c>
      <c r="S3" s="3">
        <f>SUM(S6:S29)</f>
        <v>35168</v>
      </c>
      <c r="T3" s="3">
        <f>SUM(T6:T29)</f>
        <v>5470</v>
      </c>
      <c r="U3" s="3">
        <f>SUM(U6:U29)</f>
        <v>3366</v>
      </c>
      <c r="V3" s="3">
        <f>SUM(V6:V29)</f>
        <v>41</v>
      </c>
      <c r="W3" s="3">
        <f>SUM(W6:W29)</f>
        <v>186</v>
      </c>
      <c r="X3" s="3">
        <f>SUM(X6:X29)</f>
        <v>0</v>
      </c>
      <c r="Y3" s="3">
        <f>SUM(Y6:Y29)</f>
        <v>0</v>
      </c>
      <c r="Z3" s="3">
        <f>SUM(Z6:Z29)</f>
        <v>0</v>
      </c>
      <c r="AA3" s="3">
        <f>SUM(AA6:AA29)</f>
        <v>0</v>
      </c>
      <c r="AB3" s="3">
        <f>SUM(AB6:AB29)</f>
        <v>0</v>
      </c>
      <c r="AC3" s="3">
        <f>SUM(P3:AB3)</f>
        <v>115307</v>
      </c>
    </row>
    <row r="4" spans="1:42">
      <c r="B4" s="3"/>
      <c r="C4" s="3"/>
      <c r="D4" s="3"/>
      <c r="E4" s="3"/>
      <c r="F4" s="3"/>
      <c r="G4" s="3"/>
      <c r="H4" s="3"/>
      <c r="I4" s="3"/>
      <c r="J4" s="3"/>
      <c r="K4" s="3"/>
      <c r="L4" s="3"/>
      <c r="M4" s="3"/>
      <c r="N4" s="3"/>
      <c r="P4" s="7">
        <f>P3/$AC$3</f>
        <v>0.32586052884907246</v>
      </c>
      <c r="Q4" s="7">
        <f t="shared" ref="Q4:AB4" si="0">Q3/$AC$3</f>
        <v>0.16282619442011326</v>
      </c>
      <c r="R4" s="7">
        <f t="shared" si="0"/>
        <v>0.12771991292809631</v>
      </c>
      <c r="S4" s="7">
        <f t="shared" si="0"/>
        <v>0.30499449296226594</v>
      </c>
      <c r="T4" s="7">
        <f t="shared" si="0"/>
        <v>4.7438577016139523E-2</v>
      </c>
      <c r="U4" s="7">
        <f t="shared" si="0"/>
        <v>2.9191636240644539E-2</v>
      </c>
      <c r="V4" s="7">
        <f t="shared" si="0"/>
        <v>3.555725151118319E-4</v>
      </c>
      <c r="W4" s="7">
        <f t="shared" si="0"/>
        <v>1.6130850685561154E-3</v>
      </c>
      <c r="X4" s="7">
        <f t="shared" si="0"/>
        <v>0</v>
      </c>
      <c r="Y4" s="7">
        <f t="shared" si="0"/>
        <v>0</v>
      </c>
      <c r="Z4" s="7">
        <f t="shared" si="0"/>
        <v>0</v>
      </c>
      <c r="AA4" s="7">
        <f t="shared" si="0"/>
        <v>0</v>
      </c>
      <c r="AB4" s="7">
        <f t="shared" si="0"/>
        <v>0</v>
      </c>
      <c r="AC4" s="3"/>
    </row>
    <row r="5" spans="1:42">
      <c r="B5" s="3"/>
      <c r="C5" s="3"/>
      <c r="D5" s="3"/>
      <c r="E5" s="3"/>
      <c r="F5" s="3"/>
      <c r="G5" s="3"/>
      <c r="H5" s="3"/>
      <c r="I5" s="3"/>
      <c r="J5" s="3"/>
      <c r="K5" s="3"/>
      <c r="L5" s="3"/>
      <c r="M5" s="3"/>
      <c r="N5" s="3"/>
      <c r="P5" s="7">
        <f>P4-B31</f>
        <v>-9.1606948434054924E-2</v>
      </c>
      <c r="Q5" s="7">
        <f>Q4-C31</f>
        <v>6.0939840523561287E-2</v>
      </c>
      <c r="R5" s="7">
        <f>R4-D31</f>
        <v>-9.7509434874305023E-2</v>
      </c>
      <c r="S5" s="7">
        <f>S4-E31</f>
        <v>0.13250606022672592</v>
      </c>
      <c r="T5" s="7">
        <f>T4-F31</f>
        <v>5.9199059622654857E-3</v>
      </c>
      <c r="U5" s="7">
        <f>U4-G31</f>
        <v>1.4984057412551885E-2</v>
      </c>
      <c r="V5" s="7">
        <f>V4-H31</f>
        <v>-1.1062788383539321E-2</v>
      </c>
      <c r="W5" s="7">
        <f>W4-I31</f>
        <v>-5.7304027613015902E-3</v>
      </c>
      <c r="X5" s="7">
        <f>X4-J31</f>
        <v>0</v>
      </c>
      <c r="Y5" s="7">
        <f>Y4-K31</f>
        <v>0</v>
      </c>
      <c r="Z5" s="7">
        <f>Z4-L31</f>
        <v>-8.4402896719037133E-3</v>
      </c>
      <c r="AA5" s="7">
        <f>AA4-M31</f>
        <v>0</v>
      </c>
      <c r="AB5" s="7">
        <f>AB4-N31</f>
        <v>0</v>
      </c>
      <c r="AC5" s="3"/>
      <c r="AE5" s="3" t="s">
        <v>0</v>
      </c>
      <c r="AF5" s="3" t="s">
        <v>1</v>
      </c>
      <c r="AG5" s="3" t="s">
        <v>82</v>
      </c>
      <c r="AH5" s="9" t="s">
        <v>4</v>
      </c>
      <c r="AI5" s="3" t="s">
        <v>83</v>
      </c>
      <c r="AJ5" s="3" t="s">
        <v>6</v>
      </c>
      <c r="AK5" s="3" t="s">
        <v>7</v>
      </c>
      <c r="AL5" s="3" t="s">
        <v>3</v>
      </c>
    </row>
    <row r="6" spans="1:42">
      <c r="A6" s="4" t="s">
        <v>31</v>
      </c>
      <c r="B6" s="1">
        <v>2463</v>
      </c>
      <c r="C6" s="1">
        <v>645</v>
      </c>
      <c r="D6" s="1">
        <v>1008</v>
      </c>
      <c r="E6" s="1">
        <v>1352</v>
      </c>
      <c r="F6" s="1">
        <v>0</v>
      </c>
      <c r="G6" s="1">
        <v>0</v>
      </c>
      <c r="H6" s="1">
        <v>0</v>
      </c>
      <c r="I6" s="1">
        <v>0</v>
      </c>
      <c r="J6" s="1">
        <v>0</v>
      </c>
      <c r="K6" s="1">
        <v>0</v>
      </c>
      <c r="L6" s="1">
        <v>0</v>
      </c>
      <c r="M6" s="1">
        <v>0</v>
      </c>
      <c r="N6" s="1">
        <v>0</v>
      </c>
      <c r="P6" s="1">
        <v>1778</v>
      </c>
      <c r="Q6" s="1">
        <v>855</v>
      </c>
      <c r="R6" s="1">
        <v>237</v>
      </c>
      <c r="S6" s="1">
        <v>1653</v>
      </c>
      <c r="T6" s="1"/>
      <c r="U6" s="1">
        <v>114</v>
      </c>
      <c r="V6" s="1"/>
      <c r="W6" s="1"/>
      <c r="X6" s="1"/>
      <c r="Y6" s="1"/>
      <c r="Z6" s="1"/>
      <c r="AA6" s="1"/>
      <c r="AB6" s="1"/>
      <c r="AC6">
        <f>SUM(P6:AB6)</f>
        <v>4637</v>
      </c>
      <c r="AE6" s="5">
        <f>P6/$AC6</f>
        <v>0.38343756739271079</v>
      </c>
      <c r="AF6" s="5">
        <f t="shared" ref="AF6:AL6" si="1">Q6/$AC6</f>
        <v>0.18438645676083676</v>
      </c>
      <c r="AG6" s="5">
        <f t="shared" si="1"/>
        <v>5.1110631874056504E-2</v>
      </c>
      <c r="AH6" s="5">
        <f t="shared" si="1"/>
        <v>0.35648048307095104</v>
      </c>
      <c r="AI6" s="5">
        <f t="shared" si="1"/>
        <v>0</v>
      </c>
      <c r="AJ6" s="5">
        <f t="shared" si="1"/>
        <v>2.4584860901444901E-2</v>
      </c>
      <c r="AK6" s="5">
        <f t="shared" si="1"/>
        <v>0</v>
      </c>
      <c r="AL6" s="5">
        <f t="shared" si="1"/>
        <v>0</v>
      </c>
    </row>
    <row r="7" spans="1:42">
      <c r="A7" s="4" t="s">
        <v>32</v>
      </c>
      <c r="B7" s="1">
        <v>3519</v>
      </c>
      <c r="C7" s="1">
        <v>350</v>
      </c>
      <c r="D7" s="1">
        <v>867</v>
      </c>
      <c r="E7" s="1">
        <v>1254</v>
      </c>
      <c r="F7" s="1">
        <v>0</v>
      </c>
      <c r="G7" s="1">
        <v>295</v>
      </c>
      <c r="H7" s="1">
        <v>0</v>
      </c>
      <c r="I7" s="1">
        <v>0</v>
      </c>
      <c r="J7" s="1">
        <v>0</v>
      </c>
      <c r="K7" s="1">
        <v>0</v>
      </c>
      <c r="L7" s="1">
        <v>0</v>
      </c>
      <c r="M7" s="1">
        <v>0</v>
      </c>
      <c r="N7" s="1">
        <v>0</v>
      </c>
      <c r="P7" s="1">
        <v>2393</v>
      </c>
      <c r="Q7" s="1">
        <v>799</v>
      </c>
      <c r="R7" s="1">
        <v>398</v>
      </c>
      <c r="S7" s="1">
        <v>1861</v>
      </c>
      <c r="T7" s="1"/>
      <c r="U7" s="1"/>
      <c r="V7" s="1"/>
      <c r="W7" s="1"/>
      <c r="X7" s="1"/>
      <c r="Y7" s="1"/>
      <c r="Z7" s="1"/>
      <c r="AA7" s="1"/>
      <c r="AB7" s="1"/>
      <c r="AC7">
        <f t="shared" ref="AC7:AC29" si="2">SUM(P7:AB7)</f>
        <v>5451</v>
      </c>
      <c r="AE7" s="5">
        <f t="shared" ref="AE7:AE29" si="3">P7/$AC7</f>
        <v>0.43900201797835259</v>
      </c>
      <c r="AF7" s="5">
        <f t="shared" ref="AF7:AF29" si="4">Q7/$AC7</f>
        <v>0.14657860942946249</v>
      </c>
      <c r="AG7" s="5">
        <f t="shared" ref="AG7:AG29" si="5">R7/$AC7</f>
        <v>7.301412584846817E-2</v>
      </c>
      <c r="AH7" s="5">
        <f t="shared" ref="AH7:AH29" si="6">S7/$AC7</f>
        <v>0.34140524674371675</v>
      </c>
      <c r="AI7" s="5">
        <f t="shared" ref="AI7:AI29" si="7">T7/$AC7</f>
        <v>0</v>
      </c>
      <c r="AJ7" s="5">
        <f t="shared" ref="AJ7:AJ29" si="8">U7/$AC7</f>
        <v>0</v>
      </c>
      <c r="AK7" s="5">
        <f t="shared" ref="AK7:AK29" si="9">V7/$AC7</f>
        <v>0</v>
      </c>
      <c r="AL7" s="5">
        <f t="shared" ref="AL7:AL29" si="10">W7/$AC7</f>
        <v>0</v>
      </c>
      <c r="AN7" s="10" t="s">
        <v>100</v>
      </c>
    </row>
    <row r="8" spans="1:42">
      <c r="A8" s="4" t="s">
        <v>33</v>
      </c>
      <c r="B8" s="1">
        <v>2412</v>
      </c>
      <c r="C8" s="1">
        <v>682</v>
      </c>
      <c r="D8" s="1">
        <v>798</v>
      </c>
      <c r="E8" s="1">
        <v>680</v>
      </c>
      <c r="F8" s="1">
        <v>553</v>
      </c>
      <c r="G8" s="1">
        <v>0</v>
      </c>
      <c r="H8" s="1">
        <v>0</v>
      </c>
      <c r="I8" s="1">
        <v>0</v>
      </c>
      <c r="J8" s="1">
        <v>0</v>
      </c>
      <c r="K8" s="1">
        <v>0</v>
      </c>
      <c r="L8" s="1">
        <v>0</v>
      </c>
      <c r="M8" s="1">
        <v>0</v>
      </c>
      <c r="N8" s="1">
        <v>0</v>
      </c>
      <c r="P8" s="1">
        <v>1958</v>
      </c>
      <c r="Q8" s="1">
        <v>1337</v>
      </c>
      <c r="R8" s="1">
        <v>169</v>
      </c>
      <c r="S8" s="1">
        <v>867</v>
      </c>
      <c r="T8" s="1"/>
      <c r="U8" s="1"/>
      <c r="V8" s="1"/>
      <c r="W8" s="1"/>
      <c r="X8" s="1"/>
      <c r="Y8" s="1"/>
      <c r="Z8" s="1"/>
      <c r="AA8" s="1"/>
      <c r="AB8" s="1"/>
      <c r="AC8">
        <f t="shared" si="2"/>
        <v>4331</v>
      </c>
      <c r="AE8" s="5">
        <f t="shared" si="3"/>
        <v>0.45208958670053107</v>
      </c>
      <c r="AF8" s="5">
        <f t="shared" si="4"/>
        <v>0.30870468713922883</v>
      </c>
      <c r="AG8" s="5">
        <f t="shared" si="5"/>
        <v>3.9021011313784347E-2</v>
      </c>
      <c r="AH8" s="5">
        <f t="shared" si="6"/>
        <v>0.20018471484645578</v>
      </c>
      <c r="AI8" s="5">
        <f t="shared" si="7"/>
        <v>0</v>
      </c>
      <c r="AJ8" s="5">
        <f t="shared" si="8"/>
        <v>0</v>
      </c>
      <c r="AK8" s="5">
        <f t="shared" si="9"/>
        <v>0</v>
      </c>
      <c r="AL8" s="5">
        <f t="shared" si="10"/>
        <v>0</v>
      </c>
    </row>
    <row r="9" spans="1:42">
      <c r="A9" s="4" t="s">
        <v>34</v>
      </c>
      <c r="B9" s="1">
        <v>982</v>
      </c>
      <c r="C9" s="1">
        <v>248</v>
      </c>
      <c r="D9" s="1">
        <v>814</v>
      </c>
      <c r="E9" s="1">
        <v>635</v>
      </c>
      <c r="F9" s="1">
        <v>0</v>
      </c>
      <c r="G9" s="1">
        <v>78</v>
      </c>
      <c r="H9" s="1">
        <v>0</v>
      </c>
      <c r="I9" s="1">
        <v>0</v>
      </c>
      <c r="J9" s="1">
        <v>0</v>
      </c>
      <c r="K9" s="1">
        <v>0</v>
      </c>
      <c r="L9" s="1">
        <v>904</v>
      </c>
      <c r="M9" s="1">
        <v>0</v>
      </c>
      <c r="N9" s="1">
        <v>0</v>
      </c>
      <c r="P9" s="1">
        <v>664</v>
      </c>
      <c r="Q9" s="1">
        <v>324</v>
      </c>
      <c r="R9" s="1">
        <v>404</v>
      </c>
      <c r="S9" s="1">
        <v>910</v>
      </c>
      <c r="T9" s="1"/>
      <c r="U9" s="1">
        <v>846</v>
      </c>
      <c r="V9" s="1"/>
      <c r="W9" s="1"/>
      <c r="X9" s="1"/>
      <c r="Y9" s="1"/>
      <c r="Z9" s="1"/>
      <c r="AA9" s="1"/>
      <c r="AB9" s="1"/>
      <c r="AC9">
        <f t="shared" si="2"/>
        <v>3148</v>
      </c>
      <c r="AE9" s="5">
        <f t="shared" si="3"/>
        <v>0.21092757306226176</v>
      </c>
      <c r="AF9" s="5">
        <f t="shared" si="4"/>
        <v>0.10292249047013977</v>
      </c>
      <c r="AG9" s="5">
        <f t="shared" si="5"/>
        <v>0.12833545108005082</v>
      </c>
      <c r="AH9" s="5">
        <f t="shared" si="6"/>
        <v>0.28907242693773827</v>
      </c>
      <c r="AI9" s="5">
        <f t="shared" si="7"/>
        <v>0</v>
      </c>
      <c r="AJ9" s="5">
        <f t="shared" si="8"/>
        <v>0.26874205844980942</v>
      </c>
      <c r="AK9" s="5">
        <f t="shared" si="9"/>
        <v>0</v>
      </c>
      <c r="AL9" s="5">
        <f t="shared" si="10"/>
        <v>0</v>
      </c>
      <c r="AN9" s="10" t="s">
        <v>101</v>
      </c>
    </row>
    <row r="10" spans="1:42">
      <c r="A10" s="4" t="s">
        <v>35</v>
      </c>
      <c r="B10" s="1">
        <v>1496</v>
      </c>
      <c r="C10" s="1">
        <v>330</v>
      </c>
      <c r="D10" s="1">
        <v>821</v>
      </c>
      <c r="E10" s="1">
        <v>794</v>
      </c>
      <c r="F10" s="1">
        <v>0</v>
      </c>
      <c r="G10" s="1">
        <v>0</v>
      </c>
      <c r="H10" s="1">
        <v>0</v>
      </c>
      <c r="I10" s="1">
        <v>0</v>
      </c>
      <c r="J10" s="1">
        <v>0</v>
      </c>
      <c r="K10" s="1">
        <v>0</v>
      </c>
      <c r="L10" s="1">
        <v>0</v>
      </c>
      <c r="M10" s="1">
        <v>0</v>
      </c>
      <c r="N10" s="1">
        <v>0</v>
      </c>
      <c r="P10" s="1">
        <v>989</v>
      </c>
      <c r="Q10" s="1">
        <v>639</v>
      </c>
      <c r="R10" s="1">
        <v>353</v>
      </c>
      <c r="S10" s="1">
        <v>1006</v>
      </c>
      <c r="T10" s="1"/>
      <c r="U10" s="1"/>
      <c r="V10" s="1">
        <v>41</v>
      </c>
      <c r="W10" s="1"/>
      <c r="X10" s="1"/>
      <c r="Y10" s="1"/>
      <c r="Z10" s="1"/>
      <c r="AA10" s="1"/>
      <c r="AB10" s="1"/>
      <c r="AC10">
        <f t="shared" si="2"/>
        <v>3028</v>
      </c>
      <c r="AE10" s="5">
        <f t="shared" si="3"/>
        <v>0.32661822985468958</v>
      </c>
      <c r="AF10" s="5">
        <f t="shared" si="4"/>
        <v>0.21103038309114927</v>
      </c>
      <c r="AG10" s="5">
        <f t="shared" si="5"/>
        <v>0.1165785997357992</v>
      </c>
      <c r="AH10" s="5">
        <f t="shared" si="6"/>
        <v>0.33223249669749011</v>
      </c>
      <c r="AI10" s="5">
        <f t="shared" si="7"/>
        <v>0</v>
      </c>
      <c r="AJ10" s="5">
        <f t="shared" si="8"/>
        <v>0</v>
      </c>
      <c r="AK10" s="5">
        <f t="shared" si="9"/>
        <v>1.3540290620871863E-2</v>
      </c>
      <c r="AL10" s="5">
        <f t="shared" si="10"/>
        <v>0</v>
      </c>
      <c r="AO10" t="s">
        <v>102</v>
      </c>
      <c r="AP10" s="16">
        <f>COUNT('Previous UKIP - Current UKIP'!UKIP)</f>
        <v>24</v>
      </c>
    </row>
    <row r="11" spans="1:42">
      <c r="A11" s="4" t="s">
        <v>36</v>
      </c>
      <c r="B11" s="1">
        <v>1445</v>
      </c>
      <c r="C11" s="1">
        <v>185</v>
      </c>
      <c r="D11" s="1">
        <v>1456</v>
      </c>
      <c r="E11" s="1">
        <v>776</v>
      </c>
      <c r="F11" s="1">
        <v>0</v>
      </c>
      <c r="G11" s="1">
        <v>0</v>
      </c>
      <c r="H11" s="1">
        <v>0</v>
      </c>
      <c r="I11" s="1">
        <v>0</v>
      </c>
      <c r="J11" s="1">
        <v>0</v>
      </c>
      <c r="K11" s="1">
        <v>0</v>
      </c>
      <c r="L11" s="1">
        <v>258</v>
      </c>
      <c r="M11" s="1">
        <v>0</v>
      </c>
      <c r="N11" s="1">
        <v>0</v>
      </c>
      <c r="P11" s="1">
        <v>763</v>
      </c>
      <c r="Q11" s="1">
        <v>354</v>
      </c>
      <c r="R11" s="1">
        <v>903</v>
      </c>
      <c r="S11" s="1">
        <v>1155</v>
      </c>
      <c r="T11" s="1">
        <v>238</v>
      </c>
      <c r="U11" s="1">
        <v>86</v>
      </c>
      <c r="V11" s="1"/>
      <c r="W11" s="1"/>
      <c r="X11" s="1"/>
      <c r="Y11" s="1"/>
      <c r="Z11" s="1"/>
      <c r="AA11" s="1"/>
      <c r="AB11" s="1"/>
      <c r="AC11">
        <f t="shared" si="2"/>
        <v>3499</v>
      </c>
      <c r="AE11" s="5">
        <f t="shared" si="3"/>
        <v>0.21806230351529007</v>
      </c>
      <c r="AF11" s="5">
        <f t="shared" si="4"/>
        <v>0.10117176336096027</v>
      </c>
      <c r="AG11" s="5">
        <f t="shared" si="5"/>
        <v>0.25807373535295797</v>
      </c>
      <c r="AH11" s="5">
        <f t="shared" si="6"/>
        <v>0.33009431266076023</v>
      </c>
      <c r="AI11" s="5">
        <f t="shared" si="7"/>
        <v>6.8019434124035438E-2</v>
      </c>
      <c r="AJ11" s="5">
        <f t="shared" si="8"/>
        <v>2.4578450985995998E-2</v>
      </c>
      <c r="AK11" s="5">
        <f t="shared" si="9"/>
        <v>0</v>
      </c>
      <c r="AL11" s="5">
        <f t="shared" si="10"/>
        <v>0</v>
      </c>
      <c r="AO11" t="s">
        <v>103</v>
      </c>
      <c r="AP11" s="12">
        <f>AVERAGE('Previous UKIP - Current UKIP'!UKIP)</f>
        <v>0.30139096172563401</v>
      </c>
    </row>
    <row r="12" spans="1:42">
      <c r="A12" s="4" t="s">
        <v>39</v>
      </c>
      <c r="B12" s="1">
        <v>2083</v>
      </c>
      <c r="C12" s="1">
        <v>472</v>
      </c>
      <c r="D12" s="1">
        <v>826</v>
      </c>
      <c r="E12" s="1">
        <v>1095</v>
      </c>
      <c r="F12" s="1">
        <v>0</v>
      </c>
      <c r="G12" s="1">
        <v>0</v>
      </c>
      <c r="H12" s="1">
        <v>0</v>
      </c>
      <c r="I12" s="1">
        <v>0</v>
      </c>
      <c r="J12" s="1">
        <v>0</v>
      </c>
      <c r="K12" s="1">
        <v>0</v>
      </c>
      <c r="L12" s="1">
        <v>0</v>
      </c>
      <c r="M12" s="1">
        <v>0</v>
      </c>
      <c r="N12" s="1">
        <v>0</v>
      </c>
      <c r="P12" s="1">
        <v>1452</v>
      </c>
      <c r="Q12" s="1">
        <v>590</v>
      </c>
      <c r="R12" s="1">
        <v>169</v>
      </c>
      <c r="S12" s="1">
        <v>1086</v>
      </c>
      <c r="T12" s="1">
        <v>217</v>
      </c>
      <c r="U12" s="1"/>
      <c r="V12" s="1"/>
      <c r="W12" s="1"/>
      <c r="X12" s="1"/>
      <c r="Y12" s="1"/>
      <c r="Z12" s="1"/>
      <c r="AA12" s="1"/>
      <c r="AB12" s="1"/>
      <c r="AC12">
        <f t="shared" si="2"/>
        <v>3514</v>
      </c>
      <c r="AE12" s="5">
        <f t="shared" si="3"/>
        <v>0.41320432555492315</v>
      </c>
      <c r="AF12" s="5">
        <f t="shared" si="4"/>
        <v>0.16789982925441094</v>
      </c>
      <c r="AG12" s="5">
        <f t="shared" si="5"/>
        <v>4.8093340922026183E-2</v>
      </c>
      <c r="AH12" s="5">
        <f t="shared" si="6"/>
        <v>0.30904951622083099</v>
      </c>
      <c r="AI12" s="5">
        <f t="shared" si="7"/>
        <v>6.1752988047808766E-2</v>
      </c>
      <c r="AJ12" s="5">
        <f t="shared" si="8"/>
        <v>0</v>
      </c>
      <c r="AK12" s="5">
        <f t="shared" si="9"/>
        <v>0</v>
      </c>
      <c r="AL12" s="5">
        <f t="shared" si="10"/>
        <v>0</v>
      </c>
      <c r="AO12" t="s">
        <v>104</v>
      </c>
      <c r="AP12" s="12">
        <f>STDEV('Previous UKIP - Current UKIP'!UKIP)</f>
        <v>6.5635930714631016E-2</v>
      </c>
    </row>
    <row r="13" spans="1:42">
      <c r="A13" s="4" t="s">
        <v>40</v>
      </c>
      <c r="B13" s="1">
        <v>2902</v>
      </c>
      <c r="C13" s="1">
        <v>670</v>
      </c>
      <c r="D13" s="1">
        <v>2190</v>
      </c>
      <c r="E13" s="1">
        <v>1614</v>
      </c>
      <c r="F13" s="1">
        <v>592</v>
      </c>
      <c r="G13" s="1">
        <v>0</v>
      </c>
      <c r="H13" s="1">
        <v>472</v>
      </c>
      <c r="I13" s="1">
        <v>0</v>
      </c>
      <c r="J13" s="1">
        <v>0</v>
      </c>
      <c r="K13" s="1">
        <v>0</v>
      </c>
      <c r="L13" s="1">
        <v>0</v>
      </c>
      <c r="M13" s="1">
        <v>0</v>
      </c>
      <c r="N13" s="1">
        <v>0</v>
      </c>
      <c r="P13" s="1">
        <v>1817</v>
      </c>
      <c r="Q13" s="1">
        <v>1003</v>
      </c>
      <c r="R13" s="1">
        <v>434</v>
      </c>
      <c r="S13" s="1">
        <v>2054</v>
      </c>
      <c r="T13" s="1">
        <v>204</v>
      </c>
      <c r="U13" s="1">
        <v>509</v>
      </c>
      <c r="V13" s="1"/>
      <c r="W13" s="1"/>
      <c r="X13" s="1"/>
      <c r="Y13" s="1"/>
      <c r="Z13" s="1"/>
      <c r="AA13" s="1"/>
      <c r="AB13" s="1"/>
      <c r="AC13">
        <f t="shared" si="2"/>
        <v>6021</v>
      </c>
      <c r="AE13" s="5">
        <f t="shared" si="3"/>
        <v>0.30177711343630625</v>
      </c>
      <c r="AF13" s="5">
        <f t="shared" si="4"/>
        <v>0.16658362398272711</v>
      </c>
      <c r="AG13" s="5">
        <f t="shared" si="5"/>
        <v>7.2081049659524998E-2</v>
      </c>
      <c r="AH13" s="5">
        <f t="shared" si="6"/>
        <v>0.34113934562365056</v>
      </c>
      <c r="AI13" s="5">
        <f t="shared" si="7"/>
        <v>3.3881415047334329E-2</v>
      </c>
      <c r="AJ13" s="5">
        <f t="shared" si="8"/>
        <v>8.4537452250456738E-2</v>
      </c>
      <c r="AK13" s="5">
        <f t="shared" si="9"/>
        <v>0</v>
      </c>
      <c r="AL13" s="5">
        <f t="shared" si="10"/>
        <v>0</v>
      </c>
    </row>
    <row r="14" spans="1:42">
      <c r="A14" s="4" t="s">
        <v>41</v>
      </c>
      <c r="B14" s="1">
        <v>2771</v>
      </c>
      <c r="C14" s="1">
        <v>263</v>
      </c>
      <c r="D14" s="1">
        <v>1161</v>
      </c>
      <c r="E14" s="1">
        <v>707</v>
      </c>
      <c r="F14" s="1">
        <v>0</v>
      </c>
      <c r="G14" s="1">
        <v>0</v>
      </c>
      <c r="H14" s="1">
        <v>208</v>
      </c>
      <c r="I14" s="1">
        <v>0</v>
      </c>
      <c r="J14" s="1">
        <v>0</v>
      </c>
      <c r="K14" s="1">
        <v>0</v>
      </c>
      <c r="L14" s="1">
        <v>0</v>
      </c>
      <c r="M14" s="1">
        <v>0</v>
      </c>
      <c r="N14" s="1">
        <v>0</v>
      </c>
      <c r="P14" s="1">
        <v>1346</v>
      </c>
      <c r="Q14" s="1">
        <v>418</v>
      </c>
      <c r="R14" s="1">
        <v>248</v>
      </c>
      <c r="S14" s="1">
        <v>1100</v>
      </c>
      <c r="T14" s="1">
        <v>1659</v>
      </c>
      <c r="U14" s="1"/>
      <c r="V14" s="1"/>
      <c r="W14" s="1"/>
      <c r="X14" s="1"/>
      <c r="Y14" s="1"/>
      <c r="Z14" s="1"/>
      <c r="AA14" s="1"/>
      <c r="AB14" s="1"/>
      <c r="AC14">
        <f t="shared" si="2"/>
        <v>4771</v>
      </c>
      <c r="AE14" s="5">
        <f t="shared" si="3"/>
        <v>0.28212114860616222</v>
      </c>
      <c r="AF14" s="5">
        <f t="shared" si="4"/>
        <v>8.7612659819744282E-2</v>
      </c>
      <c r="AG14" s="5">
        <f t="shared" si="5"/>
        <v>5.198071683085307E-2</v>
      </c>
      <c r="AH14" s="5">
        <f t="shared" si="6"/>
        <v>0.23055963110459024</v>
      </c>
      <c r="AI14" s="5">
        <f t="shared" si="7"/>
        <v>0.34772584363865017</v>
      </c>
      <c r="AJ14" s="5">
        <f t="shared" si="8"/>
        <v>0</v>
      </c>
      <c r="AK14" s="5">
        <f t="shared" si="9"/>
        <v>0</v>
      </c>
      <c r="AL14" s="5">
        <f t="shared" si="10"/>
        <v>0</v>
      </c>
      <c r="AN14" s="10" t="s">
        <v>105</v>
      </c>
    </row>
    <row r="15" spans="1:42">
      <c r="A15" s="4" t="s">
        <v>42</v>
      </c>
      <c r="B15" s="1">
        <v>2507</v>
      </c>
      <c r="C15" s="1">
        <v>603</v>
      </c>
      <c r="D15" s="1">
        <v>4465</v>
      </c>
      <c r="E15" s="1">
        <v>1274</v>
      </c>
      <c r="F15" s="1">
        <v>908</v>
      </c>
      <c r="G15" s="1">
        <v>0</v>
      </c>
      <c r="H15" s="1">
        <v>0</v>
      </c>
      <c r="I15" s="1">
        <v>0</v>
      </c>
      <c r="J15" s="1">
        <v>0</v>
      </c>
      <c r="K15" s="1">
        <v>0</v>
      </c>
      <c r="L15" s="1">
        <v>0</v>
      </c>
      <c r="M15" s="1">
        <v>0</v>
      </c>
      <c r="N15" s="1">
        <v>0</v>
      </c>
      <c r="P15" s="1">
        <v>1604</v>
      </c>
      <c r="Q15" s="1">
        <v>1112</v>
      </c>
      <c r="R15" s="1">
        <v>3087</v>
      </c>
      <c r="S15" s="1">
        <v>1635</v>
      </c>
      <c r="T15" s="1"/>
      <c r="U15" s="1"/>
      <c r="V15" s="1"/>
      <c r="W15" s="1">
        <v>115</v>
      </c>
      <c r="X15" s="1"/>
      <c r="Y15" s="1"/>
      <c r="Z15" s="1"/>
      <c r="AA15" s="1"/>
      <c r="AB15" s="1"/>
      <c r="AC15">
        <f t="shared" si="2"/>
        <v>7553</v>
      </c>
      <c r="AE15" s="5">
        <f t="shared" si="3"/>
        <v>0.21236594730570635</v>
      </c>
      <c r="AF15" s="5">
        <f t="shared" si="4"/>
        <v>0.14722626770819541</v>
      </c>
      <c r="AG15" s="5">
        <f t="shared" si="5"/>
        <v>0.40871177015755328</v>
      </c>
      <c r="AH15" s="5">
        <f t="shared" si="6"/>
        <v>0.21647027671124056</v>
      </c>
      <c r="AI15" s="5">
        <f t="shared" si="7"/>
        <v>0</v>
      </c>
      <c r="AJ15" s="5">
        <f t="shared" si="8"/>
        <v>0</v>
      </c>
      <c r="AK15" s="5">
        <f t="shared" si="9"/>
        <v>0</v>
      </c>
      <c r="AL15" s="5">
        <f t="shared" si="10"/>
        <v>1.5225738117304382E-2</v>
      </c>
      <c r="AO15" t="s">
        <v>106</v>
      </c>
      <c r="AP15" s="17">
        <v>0.94999998807907104</v>
      </c>
    </row>
    <row r="16" spans="1:42">
      <c r="A16" s="4" t="s">
        <v>43</v>
      </c>
      <c r="B16" s="1">
        <v>1159</v>
      </c>
      <c r="C16" s="1">
        <v>0</v>
      </c>
      <c r="D16" s="1">
        <v>2306</v>
      </c>
      <c r="E16" s="1">
        <v>656</v>
      </c>
      <c r="F16" s="1">
        <v>260</v>
      </c>
      <c r="G16" s="1">
        <v>0</v>
      </c>
      <c r="H16" s="1">
        <v>0</v>
      </c>
      <c r="I16" s="1">
        <v>0</v>
      </c>
      <c r="J16" s="1">
        <v>0</v>
      </c>
      <c r="K16" s="1">
        <v>0</v>
      </c>
      <c r="L16" s="1">
        <v>0</v>
      </c>
      <c r="M16" s="1">
        <v>0</v>
      </c>
      <c r="N16" s="1">
        <v>0</v>
      </c>
      <c r="P16" s="1">
        <v>740</v>
      </c>
      <c r="Q16" s="1">
        <v>327</v>
      </c>
      <c r="R16" s="1">
        <v>1542</v>
      </c>
      <c r="S16" s="1">
        <v>894</v>
      </c>
      <c r="T16" s="1">
        <v>180</v>
      </c>
      <c r="U16" s="1"/>
      <c r="V16" s="1"/>
      <c r="W16" s="1">
        <v>25</v>
      </c>
      <c r="X16" s="1"/>
      <c r="Y16" s="1"/>
      <c r="Z16" s="1"/>
      <c r="AA16" s="1"/>
      <c r="AB16" s="1"/>
      <c r="AC16">
        <f t="shared" si="2"/>
        <v>3708</v>
      </c>
      <c r="AE16" s="5">
        <f t="shared" si="3"/>
        <v>0.19956850053937433</v>
      </c>
      <c r="AF16" s="5">
        <f t="shared" si="4"/>
        <v>8.8187702265372162E-2</v>
      </c>
      <c r="AG16" s="5">
        <f t="shared" si="5"/>
        <v>0.41585760517799353</v>
      </c>
      <c r="AH16" s="5">
        <f t="shared" si="6"/>
        <v>0.24110032362459546</v>
      </c>
      <c r="AI16" s="5">
        <f t="shared" si="7"/>
        <v>4.8543689320388349E-2</v>
      </c>
      <c r="AJ16" s="5">
        <f t="shared" si="8"/>
        <v>0</v>
      </c>
      <c r="AK16" s="5">
        <f t="shared" si="9"/>
        <v>0</v>
      </c>
      <c r="AL16" s="5">
        <f t="shared" si="10"/>
        <v>6.7421790722761599E-3</v>
      </c>
      <c r="AO16" t="s">
        <v>103</v>
      </c>
      <c r="AP16" s="12">
        <f>AVERAGE('Previous UKIP - Current UKIP'!UKIP)</f>
        <v>0.30139096172563401</v>
      </c>
    </row>
    <row r="17" spans="1:42">
      <c r="A17" s="4" t="s">
        <v>45</v>
      </c>
      <c r="B17" s="1">
        <v>3078</v>
      </c>
      <c r="C17" s="1">
        <v>397</v>
      </c>
      <c r="D17" s="1">
        <v>668</v>
      </c>
      <c r="E17" s="1">
        <v>818</v>
      </c>
      <c r="F17" s="1">
        <v>352</v>
      </c>
      <c r="G17" s="1">
        <v>0</v>
      </c>
      <c r="H17" s="1">
        <v>0</v>
      </c>
      <c r="I17" s="1">
        <v>0</v>
      </c>
      <c r="J17" s="1">
        <v>0</v>
      </c>
      <c r="K17" s="1">
        <v>0</v>
      </c>
      <c r="L17" s="1">
        <v>0</v>
      </c>
      <c r="M17" s="1">
        <v>0</v>
      </c>
      <c r="N17" s="1">
        <v>0</v>
      </c>
      <c r="P17" s="1">
        <v>1915</v>
      </c>
      <c r="Q17" s="1">
        <v>473</v>
      </c>
      <c r="R17" s="1">
        <v>298</v>
      </c>
      <c r="S17" s="1">
        <v>1291</v>
      </c>
      <c r="T17" s="1">
        <v>217</v>
      </c>
      <c r="U17" s="1"/>
      <c r="V17" s="1"/>
      <c r="W17" s="1"/>
      <c r="X17" s="1"/>
      <c r="Y17" s="1"/>
      <c r="Z17" s="1"/>
      <c r="AA17" s="1"/>
      <c r="AB17" s="1"/>
      <c r="AC17">
        <f t="shared" si="2"/>
        <v>4194</v>
      </c>
      <c r="AE17" s="5">
        <f t="shared" si="3"/>
        <v>0.45660467334287075</v>
      </c>
      <c r="AF17" s="5">
        <f t="shared" si="4"/>
        <v>0.11278016213638531</v>
      </c>
      <c r="AG17" s="5">
        <f t="shared" si="5"/>
        <v>7.1053886504530275E-2</v>
      </c>
      <c r="AH17" s="5">
        <f t="shared" si="6"/>
        <v>0.30782069623271341</v>
      </c>
      <c r="AI17" s="5">
        <f t="shared" si="7"/>
        <v>5.1740581783500238E-2</v>
      </c>
      <c r="AJ17" s="5">
        <f t="shared" si="8"/>
        <v>0</v>
      </c>
      <c r="AK17" s="5">
        <f t="shared" si="9"/>
        <v>0</v>
      </c>
      <c r="AL17" s="5">
        <f t="shared" si="10"/>
        <v>0</v>
      </c>
      <c r="AO17" t="s">
        <v>107</v>
      </c>
      <c r="AP17" s="12">
        <f>STDEV('Previous UKIP - Current UKIP'!UKIP)/SQRT(COUNT('Previous UKIP - Current UKIP'!UKIP))</f>
        <v>1.3397878253626337E-2</v>
      </c>
    </row>
    <row r="18" spans="1:42">
      <c r="A18" s="4" t="s">
        <v>47</v>
      </c>
      <c r="B18" s="1">
        <v>2559</v>
      </c>
      <c r="C18" s="1">
        <v>300</v>
      </c>
      <c r="D18" s="1">
        <v>1467</v>
      </c>
      <c r="E18" s="1">
        <v>825</v>
      </c>
      <c r="F18" s="1">
        <v>397</v>
      </c>
      <c r="G18" s="1">
        <v>0</v>
      </c>
      <c r="H18" s="1">
        <v>0</v>
      </c>
      <c r="I18" s="1">
        <v>0</v>
      </c>
      <c r="J18" s="1">
        <v>0</v>
      </c>
      <c r="K18" s="1">
        <v>0</v>
      </c>
      <c r="L18" s="1">
        <v>0</v>
      </c>
      <c r="M18" s="1">
        <v>0</v>
      </c>
      <c r="N18" s="1">
        <v>0</v>
      </c>
      <c r="P18" s="1">
        <v>1886</v>
      </c>
      <c r="Q18" s="1">
        <v>445</v>
      </c>
      <c r="R18" s="1">
        <v>420</v>
      </c>
      <c r="S18" s="1">
        <v>1352</v>
      </c>
      <c r="T18" s="1">
        <v>264</v>
      </c>
      <c r="U18" s="1"/>
      <c r="V18" s="1"/>
      <c r="W18" s="1"/>
      <c r="X18" s="1"/>
      <c r="Y18" s="1"/>
      <c r="Z18" s="1"/>
      <c r="AA18" s="1"/>
      <c r="AB18" s="1"/>
      <c r="AC18">
        <f t="shared" si="2"/>
        <v>4367</v>
      </c>
      <c r="AE18" s="5">
        <f t="shared" si="3"/>
        <v>0.43187542935653767</v>
      </c>
      <c r="AF18" s="5">
        <f t="shared" si="4"/>
        <v>0.10190061827341425</v>
      </c>
      <c r="AG18" s="5">
        <f t="shared" si="5"/>
        <v>9.6175864437829175E-2</v>
      </c>
      <c r="AH18" s="5">
        <f t="shared" si="6"/>
        <v>0.3095946874284406</v>
      </c>
      <c r="AI18" s="5">
        <f t="shared" si="7"/>
        <v>6.0453400503778336E-2</v>
      </c>
      <c r="AJ18" s="5">
        <f t="shared" si="8"/>
        <v>0</v>
      </c>
      <c r="AK18" s="5">
        <f t="shared" si="9"/>
        <v>0</v>
      </c>
      <c r="AL18" s="5">
        <f t="shared" si="10"/>
        <v>0</v>
      </c>
      <c r="AO18" t="s">
        <v>108</v>
      </c>
      <c r="AP18" s="16">
        <f>COUNT('Previous UKIP - Current UKIP'!UKIP)-1</f>
        <v>23</v>
      </c>
    </row>
    <row r="19" spans="1:42">
      <c r="A19" s="4" t="s">
        <v>50</v>
      </c>
      <c r="B19" s="1">
        <v>1122</v>
      </c>
      <c r="C19" s="1">
        <v>157</v>
      </c>
      <c r="D19" s="1">
        <v>2486</v>
      </c>
      <c r="E19" s="1">
        <v>444</v>
      </c>
      <c r="F19" s="1">
        <v>114</v>
      </c>
      <c r="G19" s="1">
        <v>0</v>
      </c>
      <c r="H19" s="1">
        <v>0</v>
      </c>
      <c r="I19" s="1">
        <v>95</v>
      </c>
      <c r="J19" s="1">
        <v>0</v>
      </c>
      <c r="K19" s="1">
        <v>0</v>
      </c>
      <c r="L19" s="1">
        <v>0</v>
      </c>
      <c r="M19" s="1">
        <v>0</v>
      </c>
      <c r="N19" s="1">
        <v>0</v>
      </c>
      <c r="P19" s="1">
        <v>793</v>
      </c>
      <c r="Q19" s="1">
        <v>283</v>
      </c>
      <c r="R19" s="1">
        <v>2209</v>
      </c>
      <c r="S19" s="1">
        <v>658</v>
      </c>
      <c r="T19" s="1">
        <v>56</v>
      </c>
      <c r="U19" s="1"/>
      <c r="V19" s="1"/>
      <c r="W19" s="1">
        <v>20</v>
      </c>
      <c r="X19" s="1"/>
      <c r="Y19" s="1"/>
      <c r="Z19" s="1"/>
      <c r="AA19" s="1"/>
      <c r="AB19" s="1"/>
      <c r="AC19">
        <f t="shared" si="2"/>
        <v>4019</v>
      </c>
      <c r="AE19" s="5">
        <f t="shared" si="3"/>
        <v>0.19731276436924608</v>
      </c>
      <c r="AF19" s="5">
        <f t="shared" si="4"/>
        <v>7.0415526250311028E-2</v>
      </c>
      <c r="AG19" s="5">
        <f t="shared" si="5"/>
        <v>0.54963921373475988</v>
      </c>
      <c r="AH19" s="5">
        <f t="shared" si="6"/>
        <v>0.16372231898482209</v>
      </c>
      <c r="AI19" s="5">
        <f t="shared" si="7"/>
        <v>1.3933814381686987E-2</v>
      </c>
      <c r="AJ19" s="5">
        <f t="shared" si="8"/>
        <v>0</v>
      </c>
      <c r="AK19" s="5">
        <f t="shared" si="9"/>
        <v>0</v>
      </c>
      <c r="AL19" s="5">
        <f t="shared" si="10"/>
        <v>4.9763622791739242E-3</v>
      </c>
      <c r="AO19" t="s">
        <v>109</v>
      </c>
      <c r="AP19" s="12">
        <f>AP16-TINV(1-AP15,AP18)*AP17</f>
        <v>0.27367534063919952</v>
      </c>
    </row>
    <row r="20" spans="1:42">
      <c r="A20" s="4" t="s">
        <v>52</v>
      </c>
      <c r="B20" s="1">
        <v>2671</v>
      </c>
      <c r="C20" s="1">
        <v>258</v>
      </c>
      <c r="D20" s="1">
        <v>550</v>
      </c>
      <c r="E20" s="1">
        <v>609</v>
      </c>
      <c r="F20" s="1">
        <v>350</v>
      </c>
      <c r="G20" s="1">
        <v>0</v>
      </c>
      <c r="H20" s="1">
        <v>0</v>
      </c>
      <c r="I20" s="1">
        <v>194</v>
      </c>
      <c r="J20" s="1">
        <v>0</v>
      </c>
      <c r="K20" s="1">
        <v>0</v>
      </c>
      <c r="L20" s="1">
        <v>0</v>
      </c>
      <c r="M20" s="1">
        <v>0</v>
      </c>
      <c r="N20" s="1">
        <v>0</v>
      </c>
      <c r="P20" s="1">
        <v>1781</v>
      </c>
      <c r="Q20" s="1">
        <v>350</v>
      </c>
      <c r="R20" s="1">
        <v>201</v>
      </c>
      <c r="S20" s="1">
        <v>1185</v>
      </c>
      <c r="T20" s="1">
        <v>158</v>
      </c>
      <c r="U20" s="1"/>
      <c r="V20" s="1"/>
      <c r="W20" s="1">
        <v>26</v>
      </c>
      <c r="X20" s="1"/>
      <c r="Y20" s="1"/>
      <c r="Z20" s="1"/>
      <c r="AA20" s="1"/>
      <c r="AB20" s="1"/>
      <c r="AC20">
        <f t="shared" si="2"/>
        <v>3701</v>
      </c>
      <c r="AE20" s="5">
        <f t="shared" si="3"/>
        <v>0.48122129154282628</v>
      </c>
      <c r="AF20" s="5">
        <f t="shared" si="4"/>
        <v>9.4569035395838968E-2</v>
      </c>
      <c r="AG20" s="5">
        <f t="shared" si="5"/>
        <v>5.4309646041610378E-2</v>
      </c>
      <c r="AH20" s="5">
        <f t="shared" si="6"/>
        <v>0.32018373412591189</v>
      </c>
      <c r="AI20" s="5">
        <f t="shared" si="7"/>
        <v>4.2691164550121591E-2</v>
      </c>
      <c r="AJ20" s="5">
        <f t="shared" si="8"/>
        <v>0</v>
      </c>
      <c r="AK20" s="5">
        <f t="shared" si="9"/>
        <v>0</v>
      </c>
      <c r="AL20" s="5">
        <f t="shared" si="10"/>
        <v>7.0251283436908946E-3</v>
      </c>
      <c r="AO20" t="s">
        <v>110</v>
      </c>
      <c r="AP20" s="12">
        <f>AP16+TINV(1-AP15,AP18)*AP17</f>
        <v>0.3291065828120685</v>
      </c>
    </row>
    <row r="21" spans="1:42">
      <c r="A21" s="4" t="s">
        <v>55</v>
      </c>
      <c r="B21" s="1">
        <v>2493</v>
      </c>
      <c r="C21" s="1">
        <v>2186</v>
      </c>
      <c r="D21" s="1">
        <v>628</v>
      </c>
      <c r="E21" s="1">
        <v>1727</v>
      </c>
      <c r="F21" s="1">
        <v>0</v>
      </c>
      <c r="G21" s="1">
        <v>0</v>
      </c>
      <c r="H21" s="1">
        <v>0</v>
      </c>
      <c r="I21" s="1">
        <v>0</v>
      </c>
      <c r="J21" s="1">
        <v>0</v>
      </c>
      <c r="K21" s="1">
        <v>0</v>
      </c>
      <c r="L21" s="1">
        <v>0</v>
      </c>
      <c r="M21" s="1">
        <v>0</v>
      </c>
      <c r="N21" s="1">
        <v>0</v>
      </c>
      <c r="P21" s="1">
        <v>1428</v>
      </c>
      <c r="Q21" s="1">
        <v>2059</v>
      </c>
      <c r="R21" s="1">
        <v>247</v>
      </c>
      <c r="S21" s="1">
        <v>2970</v>
      </c>
      <c r="T21" s="1">
        <v>276</v>
      </c>
      <c r="U21" s="1"/>
      <c r="V21" s="1"/>
      <c r="W21" s="1"/>
      <c r="X21" s="1"/>
      <c r="Y21" s="1"/>
      <c r="Z21" s="1"/>
      <c r="AA21" s="1"/>
      <c r="AB21" s="1"/>
      <c r="AC21">
        <f t="shared" si="2"/>
        <v>6980</v>
      </c>
      <c r="AE21" s="5">
        <f t="shared" si="3"/>
        <v>0.20458452722063036</v>
      </c>
      <c r="AF21" s="5">
        <f t="shared" si="4"/>
        <v>0.29498567335243553</v>
      </c>
      <c r="AG21" s="5">
        <f t="shared" si="5"/>
        <v>3.5386819484240689E-2</v>
      </c>
      <c r="AH21" s="5">
        <f t="shared" si="6"/>
        <v>0.42550143266475643</v>
      </c>
      <c r="AI21" s="5">
        <f t="shared" si="7"/>
        <v>3.9541547277936961E-2</v>
      </c>
      <c r="AJ21" s="5">
        <f t="shared" si="8"/>
        <v>0</v>
      </c>
      <c r="AK21" s="5">
        <f t="shared" si="9"/>
        <v>0</v>
      </c>
      <c r="AL21" s="5">
        <f t="shared" si="10"/>
        <v>0</v>
      </c>
    </row>
    <row r="22" spans="1:42">
      <c r="A22" s="4" t="s">
        <v>56</v>
      </c>
      <c r="B22" s="1">
        <v>1645</v>
      </c>
      <c r="C22" s="1">
        <v>513</v>
      </c>
      <c r="D22" s="1">
        <v>471</v>
      </c>
      <c r="E22" s="1">
        <v>792</v>
      </c>
      <c r="F22" s="1">
        <v>0</v>
      </c>
      <c r="G22" s="1">
        <v>0</v>
      </c>
      <c r="H22" s="1">
        <v>0</v>
      </c>
      <c r="I22" s="1">
        <v>247</v>
      </c>
      <c r="J22" s="1">
        <v>0</v>
      </c>
      <c r="K22" s="1">
        <v>0</v>
      </c>
      <c r="L22" s="1">
        <v>0</v>
      </c>
      <c r="M22" s="1">
        <v>0</v>
      </c>
      <c r="N22" s="1">
        <v>0</v>
      </c>
      <c r="P22" s="1">
        <v>915</v>
      </c>
      <c r="Q22" s="1">
        <v>728</v>
      </c>
      <c r="R22" s="1">
        <v>77</v>
      </c>
      <c r="S22" s="1">
        <v>1292</v>
      </c>
      <c r="T22" s="1"/>
      <c r="U22" s="1">
        <v>550</v>
      </c>
      <c r="V22" s="1"/>
      <c r="W22" s="1"/>
      <c r="X22" s="1"/>
      <c r="Y22" s="1"/>
      <c r="Z22" s="1"/>
      <c r="AA22" s="1"/>
      <c r="AB22" s="1"/>
      <c r="AC22">
        <f t="shared" si="2"/>
        <v>3562</v>
      </c>
      <c r="AE22" s="5">
        <f t="shared" si="3"/>
        <v>0.25687815833801236</v>
      </c>
      <c r="AF22" s="5">
        <f t="shared" si="4"/>
        <v>0.20437956204379562</v>
      </c>
      <c r="AG22" s="5">
        <f t="shared" si="5"/>
        <v>2.1617069062324537E-2</v>
      </c>
      <c r="AH22" s="5">
        <f t="shared" si="6"/>
        <v>0.36271757439640651</v>
      </c>
      <c r="AI22" s="5">
        <f t="shared" si="7"/>
        <v>0</v>
      </c>
      <c r="AJ22" s="5">
        <f t="shared" si="8"/>
        <v>0.15440763615946099</v>
      </c>
      <c r="AK22" s="5">
        <f t="shared" si="9"/>
        <v>0</v>
      </c>
      <c r="AL22" s="5">
        <f t="shared" si="10"/>
        <v>0</v>
      </c>
      <c r="AN22" s="10" t="s">
        <v>111</v>
      </c>
    </row>
    <row r="23" spans="1:42">
      <c r="A23" s="4" t="s">
        <v>58</v>
      </c>
      <c r="B23" s="1">
        <v>2985</v>
      </c>
      <c r="C23" s="1">
        <v>2566</v>
      </c>
      <c r="D23" s="1">
        <v>900</v>
      </c>
      <c r="E23" s="1">
        <v>2192</v>
      </c>
      <c r="F23" s="1">
        <v>0</v>
      </c>
      <c r="G23" s="1">
        <v>1141</v>
      </c>
      <c r="H23" s="1">
        <v>892</v>
      </c>
      <c r="I23" s="1">
        <v>0</v>
      </c>
      <c r="J23" s="1">
        <v>0</v>
      </c>
      <c r="K23" s="1">
        <v>0</v>
      </c>
      <c r="L23" s="1">
        <v>0</v>
      </c>
      <c r="M23" s="1">
        <v>0</v>
      </c>
      <c r="N23" s="1">
        <v>0</v>
      </c>
      <c r="P23" s="1">
        <v>1583</v>
      </c>
      <c r="Q23" s="1">
        <v>2478</v>
      </c>
      <c r="R23" s="1">
        <v>211</v>
      </c>
      <c r="S23" s="1">
        <v>3347</v>
      </c>
      <c r="T23" s="1">
        <v>471</v>
      </c>
      <c r="U23" s="1">
        <v>567</v>
      </c>
      <c r="V23" s="1"/>
      <c r="W23" s="1"/>
      <c r="X23" s="1"/>
      <c r="Y23" s="1"/>
      <c r="Z23" s="1"/>
      <c r="AA23" s="1"/>
      <c r="AB23" s="1"/>
      <c r="AC23">
        <f t="shared" si="2"/>
        <v>8657</v>
      </c>
      <c r="AE23" s="5">
        <f t="shared" si="3"/>
        <v>0.1828578029340418</v>
      </c>
      <c r="AF23" s="5">
        <f t="shared" si="4"/>
        <v>0.28624234723345271</v>
      </c>
      <c r="AG23" s="5">
        <f t="shared" si="5"/>
        <v>2.4373339494051058E-2</v>
      </c>
      <c r="AH23" s="5">
        <f t="shared" si="6"/>
        <v>0.38662354164260138</v>
      </c>
      <c r="AI23" s="5">
        <f t="shared" si="7"/>
        <v>5.4406838396673214E-2</v>
      </c>
      <c r="AJ23" s="5">
        <f t="shared" si="8"/>
        <v>6.5496130299179861E-2</v>
      </c>
      <c r="AK23" s="5">
        <f t="shared" si="9"/>
        <v>0</v>
      </c>
      <c r="AL23" s="5">
        <f t="shared" si="10"/>
        <v>0</v>
      </c>
      <c r="AO23" t="s">
        <v>106</v>
      </c>
      <c r="AP23" s="17">
        <v>0.94999998807907104</v>
      </c>
    </row>
    <row r="24" spans="1:42">
      <c r="A24" s="4" t="s">
        <v>59</v>
      </c>
      <c r="B24" s="1">
        <v>3107</v>
      </c>
      <c r="C24" s="1">
        <v>446</v>
      </c>
      <c r="D24" s="1">
        <v>872</v>
      </c>
      <c r="E24" s="1">
        <v>1573</v>
      </c>
      <c r="F24" s="1">
        <v>0</v>
      </c>
      <c r="G24" s="1">
        <v>442</v>
      </c>
      <c r="H24" s="1">
        <v>0</v>
      </c>
      <c r="I24" s="1">
        <v>0</v>
      </c>
      <c r="J24" s="1">
        <v>0</v>
      </c>
      <c r="K24" s="1">
        <v>0</v>
      </c>
      <c r="L24" s="1">
        <v>0</v>
      </c>
      <c r="M24" s="1">
        <v>0</v>
      </c>
      <c r="N24" s="1">
        <v>0</v>
      </c>
      <c r="P24" s="1">
        <v>2213</v>
      </c>
      <c r="Q24" s="1">
        <v>725</v>
      </c>
      <c r="R24" s="1">
        <v>237</v>
      </c>
      <c r="S24" s="1">
        <v>2233</v>
      </c>
      <c r="T24" s="1">
        <v>319</v>
      </c>
      <c r="U24" s="1"/>
      <c r="V24" s="1"/>
      <c r="W24" s="1"/>
      <c r="X24" s="1"/>
      <c r="Y24" s="1"/>
      <c r="Z24" s="1"/>
      <c r="AA24" s="1"/>
      <c r="AB24" s="1"/>
      <c r="AC24">
        <f t="shared" si="2"/>
        <v>5727</v>
      </c>
      <c r="AE24" s="5">
        <f t="shared" si="3"/>
        <v>0.38641522612187884</v>
      </c>
      <c r="AF24" s="5">
        <f t="shared" si="4"/>
        <v>0.12659332984110355</v>
      </c>
      <c r="AG24" s="5">
        <f t="shared" si="5"/>
        <v>4.1382922996333157E-2</v>
      </c>
      <c r="AH24" s="5">
        <f t="shared" si="6"/>
        <v>0.38990745591059894</v>
      </c>
      <c r="AI24" s="5">
        <f t="shared" si="7"/>
        <v>5.5701065130085561E-2</v>
      </c>
      <c r="AJ24" s="5">
        <f t="shared" si="8"/>
        <v>0</v>
      </c>
      <c r="AK24" s="5">
        <f t="shared" si="9"/>
        <v>0</v>
      </c>
      <c r="AL24" s="5">
        <f t="shared" si="10"/>
        <v>0</v>
      </c>
      <c r="AO24" t="s">
        <v>104</v>
      </c>
      <c r="AP24" s="12">
        <f>STDEV('Previous UKIP - Current UKIP'!UKIP)</f>
        <v>6.5635930714631016E-2</v>
      </c>
    </row>
    <row r="25" spans="1:42">
      <c r="A25" s="4" t="s">
        <v>69</v>
      </c>
      <c r="B25" s="1">
        <v>2402</v>
      </c>
      <c r="C25" s="1">
        <v>549</v>
      </c>
      <c r="D25" s="1">
        <v>600</v>
      </c>
      <c r="E25" s="1">
        <v>738</v>
      </c>
      <c r="F25" s="1">
        <v>526</v>
      </c>
      <c r="G25" s="1">
        <v>0</v>
      </c>
      <c r="H25" s="1">
        <v>0</v>
      </c>
      <c r="I25" s="1">
        <v>0</v>
      </c>
      <c r="J25" s="1">
        <v>0</v>
      </c>
      <c r="K25" s="1">
        <v>0</v>
      </c>
      <c r="L25" s="1">
        <v>0</v>
      </c>
      <c r="M25" s="1">
        <v>0</v>
      </c>
      <c r="N25" s="1">
        <v>0</v>
      </c>
      <c r="P25" s="1">
        <v>1882</v>
      </c>
      <c r="Q25" s="1">
        <v>825</v>
      </c>
      <c r="R25" s="1">
        <v>282</v>
      </c>
      <c r="S25" s="1">
        <v>1109</v>
      </c>
      <c r="T25" s="1"/>
      <c r="U25" s="1"/>
      <c r="V25" s="1"/>
      <c r="W25" s="1"/>
      <c r="X25" s="1"/>
      <c r="Y25" s="1"/>
      <c r="Z25" s="1"/>
      <c r="AA25" s="1"/>
      <c r="AB25" s="1"/>
      <c r="AC25">
        <f t="shared" si="2"/>
        <v>4098</v>
      </c>
      <c r="AE25" s="5">
        <f t="shared" si="3"/>
        <v>0.4592484138604197</v>
      </c>
      <c r="AF25" s="5">
        <f t="shared" si="4"/>
        <v>0.20131771595900438</v>
      </c>
      <c r="AG25" s="5">
        <f t="shared" si="5"/>
        <v>6.8814055636896049E-2</v>
      </c>
      <c r="AH25" s="5">
        <f t="shared" si="6"/>
        <v>0.27061981454367984</v>
      </c>
      <c r="AI25" s="5">
        <f t="shared" si="7"/>
        <v>0</v>
      </c>
      <c r="AJ25" s="5">
        <f t="shared" si="8"/>
        <v>0</v>
      </c>
      <c r="AK25" s="5">
        <f t="shared" si="9"/>
        <v>0</v>
      </c>
      <c r="AL25" s="5">
        <f t="shared" si="10"/>
        <v>0</v>
      </c>
      <c r="AO25" t="s">
        <v>108</v>
      </c>
      <c r="AP25" s="16">
        <f>COUNT('Previous UKIP - Current UKIP'!UKIP)-1</f>
        <v>23</v>
      </c>
    </row>
    <row r="26" spans="1:42">
      <c r="A26" s="4" t="s">
        <v>74</v>
      </c>
      <c r="B26" s="1">
        <v>4768</v>
      </c>
      <c r="C26" s="1">
        <v>944</v>
      </c>
      <c r="D26" s="1">
        <v>1583</v>
      </c>
      <c r="E26" s="1">
        <v>1278</v>
      </c>
      <c r="F26" s="1">
        <v>1032</v>
      </c>
      <c r="G26" s="1">
        <v>0</v>
      </c>
      <c r="H26" s="1">
        <v>0</v>
      </c>
      <c r="I26" s="1">
        <v>475</v>
      </c>
      <c r="J26" s="1">
        <v>0</v>
      </c>
      <c r="K26" s="1">
        <v>0</v>
      </c>
      <c r="L26" s="1">
        <v>0</v>
      </c>
      <c r="M26" s="1">
        <v>0</v>
      </c>
      <c r="N26" s="1">
        <v>0</v>
      </c>
      <c r="P26" s="1">
        <v>3406</v>
      </c>
      <c r="Q26" s="1">
        <v>1104</v>
      </c>
      <c r="R26" s="1">
        <v>573</v>
      </c>
      <c r="S26" s="1">
        <v>1664</v>
      </c>
      <c r="T26" s="1">
        <v>633</v>
      </c>
      <c r="U26" s="1"/>
      <c r="V26" s="1"/>
      <c r="W26" s="1"/>
      <c r="X26" s="1"/>
      <c r="Y26" s="1"/>
      <c r="Z26" s="1"/>
      <c r="AA26" s="1"/>
      <c r="AB26" s="1"/>
      <c r="AC26">
        <f t="shared" si="2"/>
        <v>7380</v>
      </c>
      <c r="AE26" s="5">
        <f t="shared" si="3"/>
        <v>0.46151761517615175</v>
      </c>
      <c r="AF26" s="5">
        <f t="shared" si="4"/>
        <v>0.14959349593495935</v>
      </c>
      <c r="AG26" s="5">
        <f t="shared" si="5"/>
        <v>7.7642276422764223E-2</v>
      </c>
      <c r="AH26" s="5">
        <f t="shared" si="6"/>
        <v>0.22547425474254743</v>
      </c>
      <c r="AI26" s="5">
        <f t="shared" si="7"/>
        <v>8.5772357723577233E-2</v>
      </c>
      <c r="AJ26" s="5">
        <f t="shared" si="8"/>
        <v>0</v>
      </c>
      <c r="AK26" s="5">
        <f t="shared" si="9"/>
        <v>0</v>
      </c>
      <c r="AL26" s="5">
        <f t="shared" si="10"/>
        <v>0</v>
      </c>
      <c r="AO26" t="s">
        <v>109</v>
      </c>
      <c r="AP26" s="12">
        <f>SQRT(AP25)*AP24/SQRT(CHIINV((1-AP23)/2,AP25))</f>
        <v>5.1013137843058817E-2</v>
      </c>
    </row>
    <row r="27" spans="1:42">
      <c r="A27" s="4" t="s">
        <v>75</v>
      </c>
      <c r="B27" s="1">
        <v>2372</v>
      </c>
      <c r="C27" s="1">
        <v>324</v>
      </c>
      <c r="D27" s="1">
        <v>1532</v>
      </c>
      <c r="E27" s="1">
        <v>585</v>
      </c>
      <c r="F27" s="1">
        <v>0</v>
      </c>
      <c r="G27" s="1">
        <v>0</v>
      </c>
      <c r="H27" s="1">
        <v>0</v>
      </c>
      <c r="I27" s="1">
        <v>0</v>
      </c>
      <c r="J27" s="1">
        <v>0</v>
      </c>
      <c r="K27" s="1">
        <v>0</v>
      </c>
      <c r="L27" s="1">
        <v>0</v>
      </c>
      <c r="M27" s="1">
        <v>0</v>
      </c>
      <c r="N27" s="1">
        <v>0</v>
      </c>
      <c r="P27" s="1">
        <v>1064</v>
      </c>
      <c r="Q27" s="1">
        <v>379</v>
      </c>
      <c r="R27" s="1">
        <v>1005</v>
      </c>
      <c r="S27" s="1">
        <v>1386</v>
      </c>
      <c r="T27" s="1"/>
      <c r="U27" s="1">
        <v>694</v>
      </c>
      <c r="V27" s="1"/>
      <c r="W27" s="1"/>
      <c r="X27" s="1"/>
      <c r="Y27" s="1"/>
      <c r="Z27" s="1"/>
      <c r="AA27" s="1"/>
      <c r="AB27" s="1"/>
      <c r="AC27">
        <f t="shared" si="2"/>
        <v>4528</v>
      </c>
      <c r="AE27" s="5">
        <f t="shared" si="3"/>
        <v>0.23498233215547704</v>
      </c>
      <c r="AF27" s="5">
        <f t="shared" si="4"/>
        <v>8.3701413427561835E-2</v>
      </c>
      <c r="AG27" s="5">
        <f t="shared" si="5"/>
        <v>0.22195229681978798</v>
      </c>
      <c r="AH27" s="5">
        <f t="shared" si="6"/>
        <v>0.30609540636042404</v>
      </c>
      <c r="AI27" s="5">
        <f t="shared" si="7"/>
        <v>0</v>
      </c>
      <c r="AJ27" s="5">
        <f t="shared" si="8"/>
        <v>0.15326855123674912</v>
      </c>
      <c r="AK27" s="5">
        <f t="shared" si="9"/>
        <v>0</v>
      </c>
      <c r="AL27" s="5">
        <f t="shared" si="10"/>
        <v>0</v>
      </c>
      <c r="AO27" t="s">
        <v>110</v>
      </c>
      <c r="AP27" s="12">
        <f>SQRT(AP25)*AP24/SQRT(CHIINV(1-(1-AP23)/2,AP25))</f>
        <v>9.2071496130729888E-2</v>
      </c>
    </row>
    <row r="28" spans="1:42">
      <c r="A28" s="4" t="s">
        <v>76</v>
      </c>
      <c r="B28" s="1">
        <v>1817</v>
      </c>
      <c r="C28" s="1">
        <v>614</v>
      </c>
      <c r="D28" s="1">
        <v>1664</v>
      </c>
      <c r="E28" s="1">
        <v>683</v>
      </c>
      <c r="F28" s="1">
        <v>0</v>
      </c>
      <c r="G28" s="1">
        <v>0</v>
      </c>
      <c r="H28" s="1">
        <v>0</v>
      </c>
      <c r="I28" s="1">
        <v>0</v>
      </c>
      <c r="J28" s="1">
        <v>0</v>
      </c>
      <c r="K28" s="1">
        <v>0</v>
      </c>
      <c r="L28" s="1">
        <v>0</v>
      </c>
      <c r="M28" s="1">
        <v>0</v>
      </c>
      <c r="N28" s="1">
        <v>0</v>
      </c>
      <c r="P28" s="1">
        <v>1373</v>
      </c>
      <c r="Q28" s="1">
        <v>672</v>
      </c>
      <c r="R28" s="1">
        <v>666</v>
      </c>
      <c r="S28" s="1">
        <v>958</v>
      </c>
      <c r="T28" s="1">
        <v>262</v>
      </c>
      <c r="U28" s="1"/>
      <c r="V28" s="1"/>
      <c r="W28" s="1"/>
      <c r="X28" s="1"/>
      <c r="Y28" s="1"/>
      <c r="Z28" s="1"/>
      <c r="AA28" s="1"/>
      <c r="AB28" s="1"/>
      <c r="AC28">
        <f t="shared" si="2"/>
        <v>3931</v>
      </c>
      <c r="AE28" s="5">
        <f t="shared" si="3"/>
        <v>0.34927499364029507</v>
      </c>
      <c r="AF28" s="5">
        <f t="shared" si="4"/>
        <v>0.17094886797252606</v>
      </c>
      <c r="AG28" s="5">
        <f t="shared" si="5"/>
        <v>0.16942253879419994</v>
      </c>
      <c r="AH28" s="5">
        <f t="shared" si="6"/>
        <v>0.24370389213940474</v>
      </c>
      <c r="AI28" s="5">
        <f t="shared" si="7"/>
        <v>6.6649707453574153E-2</v>
      </c>
      <c r="AJ28" s="5">
        <f t="shared" si="8"/>
        <v>0</v>
      </c>
      <c r="AK28" s="5">
        <f t="shared" si="9"/>
        <v>0</v>
      </c>
      <c r="AL28" s="5">
        <f t="shared" si="10"/>
        <v>0</v>
      </c>
    </row>
    <row r="29" spans="1:42">
      <c r="A29" s="4" t="s">
        <v>79</v>
      </c>
      <c r="B29" s="1">
        <v>2716</v>
      </c>
      <c r="C29" s="1">
        <v>325</v>
      </c>
      <c r="D29" s="1">
        <v>875</v>
      </c>
      <c r="E29" s="1">
        <v>646</v>
      </c>
      <c r="F29" s="1">
        <v>632</v>
      </c>
      <c r="G29" s="1">
        <v>0</v>
      </c>
      <c r="H29" s="1">
        <v>0</v>
      </c>
      <c r="I29" s="1">
        <v>0</v>
      </c>
      <c r="J29" s="1">
        <v>0</v>
      </c>
      <c r="K29" s="1">
        <v>0</v>
      </c>
      <c r="L29" s="1">
        <v>0</v>
      </c>
      <c r="M29" s="1">
        <v>0</v>
      </c>
      <c r="N29" s="1">
        <v>0</v>
      </c>
      <c r="P29" s="1">
        <v>1831</v>
      </c>
      <c r="Q29" s="1">
        <v>496</v>
      </c>
      <c r="R29" s="1">
        <v>357</v>
      </c>
      <c r="S29" s="1">
        <v>1502</v>
      </c>
      <c r="T29" s="1">
        <v>316</v>
      </c>
      <c r="U29" s="1"/>
      <c r="V29" s="1"/>
      <c r="W29" s="1"/>
      <c r="X29" s="1"/>
      <c r="Y29" s="1"/>
      <c r="Z29" s="1"/>
      <c r="AA29" s="1"/>
      <c r="AB29" s="1"/>
      <c r="AC29">
        <f t="shared" si="2"/>
        <v>4502</v>
      </c>
      <c r="AE29" s="5">
        <f t="shared" si="3"/>
        <v>0.40670812972012438</v>
      </c>
      <c r="AF29" s="5">
        <f t="shared" si="4"/>
        <v>0.11017325633051978</v>
      </c>
      <c r="AG29" s="5">
        <f t="shared" si="5"/>
        <v>7.9298089737894276E-2</v>
      </c>
      <c r="AH29" s="5">
        <f t="shared" si="6"/>
        <v>0.33362949800088848</v>
      </c>
      <c r="AI29" s="5">
        <f t="shared" si="7"/>
        <v>7.0191026210573076E-2</v>
      </c>
      <c r="AJ29" s="5">
        <f t="shared" si="8"/>
        <v>0</v>
      </c>
      <c r="AK29" s="5">
        <f t="shared" si="9"/>
        <v>0</v>
      </c>
      <c r="AL29" s="5">
        <f t="shared" si="10"/>
        <v>0</v>
      </c>
    </row>
    <row r="30" spans="1:42">
      <c r="B30" s="1">
        <f>SUM(B6:B29)</f>
        <v>57474</v>
      </c>
      <c r="C30" s="1">
        <f>SUM(C6:C29)</f>
        <v>14027</v>
      </c>
      <c r="D30" s="1">
        <f>SUM(D6:D29)</f>
        <v>31008</v>
      </c>
      <c r="E30" s="1">
        <f>SUM(E6:E29)</f>
        <v>23747</v>
      </c>
      <c r="F30" s="1">
        <f>SUM(F6:F29)</f>
        <v>5716</v>
      </c>
      <c r="G30" s="1">
        <f>SUM(G6:G29)</f>
        <v>1956</v>
      </c>
      <c r="H30" s="1">
        <f>SUM(H6:H29)</f>
        <v>1572</v>
      </c>
      <c r="I30" s="1">
        <f>SUM(I6:I29)</f>
        <v>1011</v>
      </c>
      <c r="J30" s="1">
        <f>SUM(J6:J29)</f>
        <v>0</v>
      </c>
      <c r="K30" s="1">
        <f>SUM(K6:K29)</f>
        <v>0</v>
      </c>
      <c r="L30" s="1">
        <f>SUM(L6:L29)</f>
        <v>1162</v>
      </c>
      <c r="M30" s="1">
        <f>SUM(M6:M29)</f>
        <v>0</v>
      </c>
      <c r="N30" s="1">
        <f>SUM(N6:N29)</f>
        <v>0</v>
      </c>
      <c r="O30" s="1">
        <f>SUM(B30:N30)</f>
        <v>137673</v>
      </c>
    </row>
    <row r="31" spans="1:42">
      <c r="B31" s="6">
        <f>B30/$O$30</f>
        <v>0.41746747728312739</v>
      </c>
      <c r="C31" s="6">
        <f t="shared" ref="C31:N31" si="11">C30/$O$30</f>
        <v>0.10188635389655197</v>
      </c>
      <c r="D31" s="6">
        <f t="shared" si="11"/>
        <v>0.22522934780240134</v>
      </c>
      <c r="E31" s="6">
        <f t="shared" si="11"/>
        <v>0.17248843273554001</v>
      </c>
      <c r="F31" s="6">
        <f t="shared" si="11"/>
        <v>4.1518671053874037E-2</v>
      </c>
      <c r="G31" s="6">
        <f t="shared" si="11"/>
        <v>1.4207578828092654E-2</v>
      </c>
      <c r="H31" s="6">
        <f t="shared" si="11"/>
        <v>1.1418360898651152E-2</v>
      </c>
      <c r="I31" s="6">
        <f t="shared" si="11"/>
        <v>7.3434878298577061E-3</v>
      </c>
      <c r="J31" s="6">
        <f t="shared" si="11"/>
        <v>0</v>
      </c>
      <c r="K31" s="6">
        <f t="shared" si="11"/>
        <v>0</v>
      </c>
      <c r="L31" s="6">
        <f t="shared" si="11"/>
        <v>8.4402896719037133E-3</v>
      </c>
      <c r="M31" s="6">
        <f t="shared" si="11"/>
        <v>0</v>
      </c>
      <c r="N31" s="6">
        <f t="shared" si="11"/>
        <v>0</v>
      </c>
      <c r="AD31" s="10" t="s">
        <v>87</v>
      </c>
    </row>
    <row r="32" spans="1:42">
      <c r="AF32" s="11" t="s">
        <v>4</v>
      </c>
    </row>
    <row r="33" spans="31:38">
      <c r="AE33" t="s">
        <v>88</v>
      </c>
      <c r="AF33" s="12">
        <f>COUNT('Previous UKIP - Current UKIP'!UKIP)</f>
        <v>24</v>
      </c>
      <c r="AI33">
        <v>-30</v>
      </c>
      <c r="AJ33" s="13">
        <f>AI33*$AF$36/10</f>
        <v>-0.19690779214389303</v>
      </c>
      <c r="AK33" s="8">
        <f>AJ33+$AF$34</f>
        <v>0.10448316958174098</v>
      </c>
      <c r="AL33">
        <f>NORMDIST(AK33,$AF$34,$AF$36,FALSE)</f>
        <v>6.7521681549799373E-2</v>
      </c>
    </row>
    <row r="34" spans="31:38">
      <c r="AE34" t="s">
        <v>89</v>
      </c>
      <c r="AF34" s="12">
        <f>AVERAGE('Previous UKIP - Current UKIP'!UKIP)</f>
        <v>0.30139096172563401</v>
      </c>
      <c r="AI34">
        <v>-29</v>
      </c>
      <c r="AJ34" s="13">
        <f t="shared" ref="AJ34:AJ93" si="12">AI34*$AF$36/10</f>
        <v>-0.19034419907242994</v>
      </c>
      <c r="AK34" s="8">
        <f t="shared" ref="AK34:AK93" si="13">AJ34+$AF$34</f>
        <v>0.11104676265320407</v>
      </c>
      <c r="AL34">
        <f t="shared" ref="AL34:AL93" si="14">NORMDIST(AK34,$AF$34,$AF$36,FALSE)</f>
        <v>9.0690150272356218E-2</v>
      </c>
    </row>
    <row r="35" spans="31:38">
      <c r="AE35" t="s">
        <v>90</v>
      </c>
      <c r="AF35" s="12">
        <f>MEDIAN('Previous UKIP - Current UKIP'!UKIP)</f>
        <v>0.30932210182463582</v>
      </c>
      <c r="AI35">
        <v>-28</v>
      </c>
      <c r="AJ35" s="13">
        <f t="shared" si="12"/>
        <v>-0.18378060600096685</v>
      </c>
      <c r="AK35" s="8">
        <f t="shared" si="13"/>
        <v>0.11761035572466716</v>
      </c>
      <c r="AL35">
        <f t="shared" si="14"/>
        <v>0.1205963181568097</v>
      </c>
    </row>
    <row r="36" spans="31:38">
      <c r="AE36" t="s">
        <v>91</v>
      </c>
      <c r="AF36" s="12">
        <f>STDEV('Previous UKIP - Current UKIP'!UKIP)</f>
        <v>6.5635930714631016E-2</v>
      </c>
      <c r="AI36">
        <v>-27</v>
      </c>
      <c r="AJ36" s="13">
        <f t="shared" si="12"/>
        <v>-0.17721701292950373</v>
      </c>
      <c r="AK36" s="8">
        <f t="shared" si="13"/>
        <v>0.12417394879613028</v>
      </c>
      <c r="AL36">
        <f t="shared" si="14"/>
        <v>0.15876875212953515</v>
      </c>
    </row>
    <row r="37" spans="31:38">
      <c r="AE37" t="s">
        <v>92</v>
      </c>
      <c r="AF37" s="12">
        <f>MAX('Previous UKIP - Current UKIP'!UKIP)-MIN('Previous UKIP - Current UKIP'!UKIP)</f>
        <v>0.26177911367993434</v>
      </c>
      <c r="AI37">
        <v>-26</v>
      </c>
      <c r="AJ37" s="13">
        <f t="shared" si="12"/>
        <v>-0.17065341985804064</v>
      </c>
      <c r="AK37" s="8">
        <f t="shared" si="13"/>
        <v>0.13073754186759337</v>
      </c>
      <c r="AL37">
        <f t="shared" si="14"/>
        <v>0.2069441095113139</v>
      </c>
    </row>
    <row r="38" spans="31:38">
      <c r="AE38" t="s">
        <v>93</v>
      </c>
      <c r="AF38" s="12">
        <f>QUARTILE('Previous UKIP - Current UKIP'!UKIP,1)</f>
        <v>0.24305300001070243</v>
      </c>
      <c r="AI38">
        <v>-25</v>
      </c>
      <c r="AJ38" s="13">
        <f t="shared" si="12"/>
        <v>-0.16408982678657752</v>
      </c>
      <c r="AK38" s="8">
        <f t="shared" si="13"/>
        <v>0.13730113493905649</v>
      </c>
      <c r="AL38">
        <f t="shared" si="14"/>
        <v>0.26705343099006718</v>
      </c>
    </row>
    <row r="39" spans="31:38">
      <c r="AE39" t="s">
        <v>94</v>
      </c>
      <c r="AF39" s="12">
        <f>QUARTILE('Previous UKIP - Current UKIP'!UKIP,3)</f>
        <v>0.34120582090366713</v>
      </c>
      <c r="AI39">
        <v>-24</v>
      </c>
      <c r="AJ39" s="13">
        <f t="shared" si="12"/>
        <v>-0.15752623371511443</v>
      </c>
      <c r="AK39" s="8">
        <f t="shared" si="13"/>
        <v>0.14386472801051958</v>
      </c>
      <c r="AL39">
        <f t="shared" si="14"/>
        <v>0.34119315519740007</v>
      </c>
    </row>
    <row r="40" spans="31:38">
      <c r="AE40" t="s">
        <v>95</v>
      </c>
      <c r="AF40" s="12">
        <f>QUARTILE('Previous UKIP - Current UKIP'!UKIP,3)-QUARTILE('Previous UKIP - Current UKIP'!UKIP,1)</f>
        <v>9.8152820892964704E-2</v>
      </c>
      <c r="AI40">
        <v>-23</v>
      </c>
      <c r="AJ40" s="13">
        <f t="shared" si="12"/>
        <v>-0.15096264064365134</v>
      </c>
      <c r="AK40" s="8">
        <f t="shared" si="13"/>
        <v>0.15042832108198267</v>
      </c>
      <c r="AL40">
        <f t="shared" si="14"/>
        <v>0.4315782138408335</v>
      </c>
    </row>
    <row r="41" spans="31:38">
      <c r="AI41">
        <v>-22</v>
      </c>
      <c r="AJ41" s="13">
        <f t="shared" si="12"/>
        <v>-0.14439904757218824</v>
      </c>
      <c r="AK41" s="8">
        <f t="shared" si="13"/>
        <v>0.15699191415344577</v>
      </c>
      <c r="AL41">
        <f t="shared" si="14"/>
        <v>0.54047520100638569</v>
      </c>
    </row>
    <row r="42" spans="31:38">
      <c r="AI42">
        <v>-21</v>
      </c>
      <c r="AJ42" s="13">
        <f t="shared" si="12"/>
        <v>-0.13783545450072515</v>
      </c>
      <c r="AK42" s="8">
        <f t="shared" si="13"/>
        <v>0.16355550722490886</v>
      </c>
      <c r="AL42">
        <f t="shared" si="14"/>
        <v>0.67011460798289091</v>
      </c>
    </row>
    <row r="43" spans="31:38">
      <c r="AI43">
        <v>-20</v>
      </c>
      <c r="AJ43" s="13">
        <f t="shared" si="12"/>
        <v>-0.13127186142926203</v>
      </c>
      <c r="AK43" s="8">
        <f t="shared" si="13"/>
        <v>0.17011910029637198</v>
      </c>
      <c r="AL43">
        <f t="shared" si="14"/>
        <v>0.82258247769697324</v>
      </c>
    </row>
    <row r="44" spans="31:38">
      <c r="AI44">
        <v>-19</v>
      </c>
      <c r="AJ44" s="13">
        <f t="shared" si="12"/>
        <v>-0.12470826835779894</v>
      </c>
      <c r="AK44" s="8">
        <f t="shared" si="13"/>
        <v>0.17668269336783507</v>
      </c>
      <c r="AL44">
        <f t="shared" si="14"/>
        <v>0.99969352243907506</v>
      </c>
    </row>
    <row r="45" spans="31:38">
      <c r="AI45">
        <v>-18</v>
      </c>
      <c r="AJ45" s="13">
        <f t="shared" si="12"/>
        <v>-0.11814467528633583</v>
      </c>
      <c r="AK45" s="8">
        <f t="shared" si="13"/>
        <v>0.18324628643929819</v>
      </c>
      <c r="AL45">
        <f t="shared" si="14"/>
        <v>1.2028496806749058</v>
      </c>
    </row>
    <row r="46" spans="31:38">
      <c r="AI46">
        <v>-17</v>
      </c>
      <c r="AJ46" s="13">
        <f t="shared" si="12"/>
        <v>-0.11158108221487273</v>
      </c>
      <c r="AK46" s="8">
        <f t="shared" si="13"/>
        <v>0.18980987951076128</v>
      </c>
      <c r="AL46">
        <f t="shared" si="14"/>
        <v>1.4328901312573643</v>
      </c>
    </row>
    <row r="47" spans="31:38">
      <c r="AI47">
        <v>-16</v>
      </c>
      <c r="AJ47" s="13">
        <f t="shared" si="12"/>
        <v>-0.10501748914340962</v>
      </c>
      <c r="AK47" s="8">
        <f t="shared" si="13"/>
        <v>0.19637347258222437</v>
      </c>
      <c r="AL47">
        <f t="shared" si="14"/>
        <v>1.6899407606743966</v>
      </c>
    </row>
    <row r="48" spans="31:38">
      <c r="AI48">
        <v>-15</v>
      </c>
      <c r="AJ48" s="13">
        <f t="shared" si="12"/>
        <v>-9.8453896071946517E-2</v>
      </c>
      <c r="AK48" s="8">
        <f t="shared" si="13"/>
        <v>0.20293706565368749</v>
      </c>
      <c r="AL48">
        <f t="shared" si="14"/>
        <v>1.973272782997511</v>
      </c>
    </row>
    <row r="49" spans="35:38">
      <c r="AI49">
        <v>-14</v>
      </c>
      <c r="AJ49" s="13">
        <f t="shared" si="12"/>
        <v>-9.1890303000483425E-2</v>
      </c>
      <c r="AK49" s="8">
        <f t="shared" si="13"/>
        <v>0.20950065872515058</v>
      </c>
      <c r="AL49">
        <f t="shared" si="14"/>
        <v>2.2811814200780249</v>
      </c>
    </row>
    <row r="50" spans="35:38">
      <c r="AI50">
        <v>-13</v>
      </c>
      <c r="AJ50" s="13">
        <f t="shared" si="12"/>
        <v>-8.532670992902032E-2</v>
      </c>
      <c r="AK50" s="8">
        <f t="shared" si="13"/>
        <v>0.2160642517966137</v>
      </c>
      <c r="AL50">
        <f t="shared" si="14"/>
        <v>2.6108960470580684</v>
      </c>
    </row>
    <row r="51" spans="35:38">
      <c r="AI51">
        <v>-12</v>
      </c>
      <c r="AJ51" s="13">
        <f t="shared" si="12"/>
        <v>-7.8763116857557214E-2</v>
      </c>
      <c r="AK51" s="8">
        <f t="shared" si="13"/>
        <v>0.2226278448680768</v>
      </c>
      <c r="AL51">
        <f t="shared" si="14"/>
        <v>2.9585328168421414</v>
      </c>
    </row>
    <row r="52" spans="35:38">
      <c r="AI52">
        <v>-11</v>
      </c>
      <c r="AJ52" s="13">
        <f t="shared" si="12"/>
        <v>-7.2199523786094122E-2</v>
      </c>
      <c r="AK52" s="8">
        <f t="shared" si="13"/>
        <v>0.22919143793953989</v>
      </c>
      <c r="AL52">
        <f t="shared" si="14"/>
        <v>3.3190993814000822</v>
      </c>
    </row>
    <row r="53" spans="35:38">
      <c r="AI53">
        <v>-10</v>
      </c>
      <c r="AJ53" s="13">
        <f t="shared" si="12"/>
        <v>-6.5635930714631016E-2</v>
      </c>
      <c r="AK53" s="8">
        <f t="shared" si="13"/>
        <v>0.23575503101100298</v>
      </c>
      <c r="AL53">
        <f t="shared" si="14"/>
        <v>3.6865588997461285</v>
      </c>
    </row>
    <row r="54" spans="35:38">
      <c r="AI54">
        <v>-9</v>
      </c>
      <c r="AJ54" s="13">
        <f t="shared" si="12"/>
        <v>-5.9072337643167917E-2</v>
      </c>
      <c r="AK54" s="8">
        <f t="shared" si="13"/>
        <v>0.2423186240824661</v>
      </c>
      <c r="AL54">
        <f t="shared" si="14"/>
        <v>4.0539571390497748</v>
      </c>
    </row>
    <row r="55" spans="35:38">
      <c r="AI55">
        <v>-8</v>
      </c>
      <c r="AJ55" s="13">
        <f t="shared" si="12"/>
        <v>-5.2508744571704812E-2</v>
      </c>
      <c r="AK55" s="8">
        <f t="shared" si="13"/>
        <v>0.24888221715392919</v>
      </c>
      <c r="AL55">
        <f t="shared" si="14"/>
        <v>4.4136123249473025</v>
      </c>
    </row>
    <row r="56" spans="35:38">
      <c r="AI56">
        <v>-7</v>
      </c>
      <c r="AJ56" s="13">
        <f t="shared" si="12"/>
        <v>-4.5945151500241713E-2</v>
      </c>
      <c r="AK56" s="8">
        <f t="shared" si="13"/>
        <v>0.25544581022539231</v>
      </c>
      <c r="AL56">
        <f t="shared" si="14"/>
        <v>4.7573627732097687</v>
      </c>
    </row>
    <row r="57" spans="35:38">
      <c r="AI57">
        <v>-6</v>
      </c>
      <c r="AJ57" s="13">
        <f t="shared" si="12"/>
        <v>-3.9381558428778607E-2</v>
      </c>
      <c r="AK57" s="8">
        <f t="shared" si="13"/>
        <v>0.2620094032968554</v>
      </c>
      <c r="AL57">
        <f t="shared" si="14"/>
        <v>5.0768626157002137</v>
      </c>
    </row>
    <row r="58" spans="35:38">
      <c r="AI58">
        <v>-5</v>
      </c>
      <c r="AJ58" s="13">
        <f t="shared" si="12"/>
        <v>-3.2817965357315508E-2</v>
      </c>
      <c r="AK58" s="8">
        <f t="shared" si="13"/>
        <v>0.2685729963683185</v>
      </c>
      <c r="AL58">
        <f t="shared" si="14"/>
        <v>5.3639115486149409</v>
      </c>
    </row>
    <row r="59" spans="35:38">
      <c r="AI59">
        <v>-4</v>
      </c>
      <c r="AJ59" s="13">
        <f t="shared" si="12"/>
        <v>-2.6254372285852406E-2</v>
      </c>
      <c r="AK59" s="8">
        <f t="shared" si="13"/>
        <v>0.27513658943978159</v>
      </c>
      <c r="AL59">
        <f t="shared" si="14"/>
        <v>5.6108009179373388</v>
      </c>
    </row>
    <row r="60" spans="35:38">
      <c r="AI60">
        <v>-3</v>
      </c>
      <c r="AJ60" s="13">
        <f t="shared" si="12"/>
        <v>-1.9690779214389303E-2</v>
      </c>
      <c r="AK60" s="8">
        <f t="shared" si="13"/>
        <v>0.28170018251124473</v>
      </c>
      <c r="AL60">
        <f t="shared" si="14"/>
        <v>5.8106560127669269</v>
      </c>
    </row>
    <row r="61" spans="35:38">
      <c r="AI61">
        <v>-2</v>
      </c>
      <c r="AJ61" s="13">
        <f t="shared" si="12"/>
        <v>-1.3127186142926203E-2</v>
      </c>
      <c r="AK61" s="8">
        <f t="shared" si="13"/>
        <v>0.28826377558270783</v>
      </c>
      <c r="AL61">
        <f t="shared" si="14"/>
        <v>5.9577534700561179</v>
      </c>
    </row>
    <row r="62" spans="35:38">
      <c r="AI62">
        <v>-1</v>
      </c>
      <c r="AJ62" s="13">
        <f t="shared" si="12"/>
        <v>-6.5635930714631014E-3</v>
      </c>
      <c r="AK62" s="8">
        <f t="shared" si="13"/>
        <v>0.29482736865417092</v>
      </c>
      <c r="AL62">
        <f t="shared" si="14"/>
        <v>6.0477933832135999</v>
      </c>
    </row>
    <row r="63" spans="35:38">
      <c r="AI63">
        <v>0</v>
      </c>
      <c r="AJ63" s="13">
        <f t="shared" si="12"/>
        <v>0</v>
      </c>
      <c r="AK63" s="8">
        <f t="shared" si="13"/>
        <v>0.30139096172563401</v>
      </c>
      <c r="AL63">
        <f t="shared" si="14"/>
        <v>6.0781080737003057</v>
      </c>
    </row>
    <row r="64" spans="35:38">
      <c r="AI64">
        <v>1</v>
      </c>
      <c r="AJ64" s="13">
        <f t="shared" si="12"/>
        <v>6.5635930714631014E-3</v>
      </c>
      <c r="AK64" s="8">
        <f t="shared" si="13"/>
        <v>0.3079545547970971</v>
      </c>
      <c r="AL64">
        <f t="shared" si="14"/>
        <v>6.0477933832135999</v>
      </c>
    </row>
    <row r="65" spans="35:38">
      <c r="AI65">
        <v>2</v>
      </c>
      <c r="AJ65" s="13">
        <f t="shared" si="12"/>
        <v>1.3127186142926203E-2</v>
      </c>
      <c r="AK65" s="8">
        <f t="shared" si="13"/>
        <v>0.31451814786856019</v>
      </c>
      <c r="AL65">
        <f t="shared" si="14"/>
        <v>5.9577534700561179</v>
      </c>
    </row>
    <row r="66" spans="35:38">
      <c r="AI66">
        <v>3</v>
      </c>
      <c r="AJ66" s="13">
        <f t="shared" si="12"/>
        <v>1.9690779214389303E-2</v>
      </c>
      <c r="AK66" s="8">
        <f t="shared" si="13"/>
        <v>0.32108174094002329</v>
      </c>
      <c r="AL66">
        <f t="shared" si="14"/>
        <v>5.8106560127669269</v>
      </c>
    </row>
    <row r="67" spans="35:38">
      <c r="AI67">
        <v>4</v>
      </c>
      <c r="AJ67" s="13">
        <f t="shared" si="12"/>
        <v>2.6254372285852406E-2</v>
      </c>
      <c r="AK67" s="8">
        <f t="shared" si="13"/>
        <v>0.32764533401148643</v>
      </c>
      <c r="AL67">
        <f t="shared" si="14"/>
        <v>5.6108009179373388</v>
      </c>
    </row>
    <row r="68" spans="35:38">
      <c r="AI68">
        <v>5</v>
      </c>
      <c r="AJ68" s="13">
        <f t="shared" si="12"/>
        <v>3.2817965357315508E-2</v>
      </c>
      <c r="AK68" s="8">
        <f t="shared" si="13"/>
        <v>0.33420892708294953</v>
      </c>
      <c r="AL68">
        <f t="shared" si="14"/>
        <v>5.3639115486149409</v>
      </c>
    </row>
    <row r="69" spans="35:38">
      <c r="AI69">
        <v>6</v>
      </c>
      <c r="AJ69" s="13">
        <f t="shared" si="12"/>
        <v>3.9381558428778607E-2</v>
      </c>
      <c r="AK69" s="8">
        <f t="shared" si="13"/>
        <v>0.34077252015441262</v>
      </c>
      <c r="AL69">
        <f t="shared" si="14"/>
        <v>5.0768626157002137</v>
      </c>
    </row>
    <row r="70" spans="35:38">
      <c r="AI70">
        <v>7</v>
      </c>
      <c r="AJ70" s="13">
        <f t="shared" si="12"/>
        <v>4.5945151500241713E-2</v>
      </c>
      <c r="AK70" s="8">
        <f t="shared" si="13"/>
        <v>0.34733611322587571</v>
      </c>
      <c r="AL70">
        <f t="shared" si="14"/>
        <v>4.7573627732097687</v>
      </c>
    </row>
    <row r="71" spans="35:38">
      <c r="AI71">
        <v>8</v>
      </c>
      <c r="AJ71" s="13">
        <f t="shared" si="12"/>
        <v>5.2508744571704812E-2</v>
      </c>
      <c r="AK71" s="8">
        <f t="shared" si="13"/>
        <v>0.3538997062973388</v>
      </c>
      <c r="AL71">
        <f t="shared" si="14"/>
        <v>4.4136123249473043</v>
      </c>
    </row>
    <row r="72" spans="35:38">
      <c r="AI72">
        <v>9</v>
      </c>
      <c r="AJ72" s="13">
        <f t="shared" si="12"/>
        <v>5.9072337643167917E-2</v>
      </c>
      <c r="AK72" s="8">
        <f t="shared" si="13"/>
        <v>0.36046329936880195</v>
      </c>
      <c r="AL72">
        <f t="shared" si="14"/>
        <v>4.0539571390497731</v>
      </c>
    </row>
    <row r="73" spans="35:38">
      <c r="AI73">
        <v>10</v>
      </c>
      <c r="AJ73" s="13">
        <f t="shared" si="12"/>
        <v>6.5635930714631016E-2</v>
      </c>
      <c r="AK73" s="8">
        <f t="shared" si="13"/>
        <v>0.36702689244026504</v>
      </c>
      <c r="AL73">
        <f t="shared" si="14"/>
        <v>3.6865588997461285</v>
      </c>
    </row>
    <row r="74" spans="35:38">
      <c r="AI74">
        <v>11</v>
      </c>
      <c r="AJ74" s="13">
        <f t="shared" si="12"/>
        <v>7.2199523786094122E-2</v>
      </c>
      <c r="AK74" s="8">
        <f t="shared" si="13"/>
        <v>0.37359048551172813</v>
      </c>
      <c r="AL74">
        <f t="shared" si="14"/>
        <v>3.3190993814000822</v>
      </c>
    </row>
    <row r="75" spans="35:38">
      <c r="AI75">
        <v>12</v>
      </c>
      <c r="AJ75" s="13">
        <f t="shared" si="12"/>
        <v>7.8763116857557214E-2</v>
      </c>
      <c r="AK75" s="8">
        <f t="shared" si="13"/>
        <v>0.38015407858319122</v>
      </c>
      <c r="AL75">
        <f t="shared" si="14"/>
        <v>2.9585328168421414</v>
      </c>
    </row>
    <row r="76" spans="35:38">
      <c r="AI76">
        <v>13</v>
      </c>
      <c r="AJ76" s="13">
        <f t="shared" si="12"/>
        <v>8.532670992902032E-2</v>
      </c>
      <c r="AK76" s="8">
        <f t="shared" si="13"/>
        <v>0.38671767165465432</v>
      </c>
      <c r="AL76">
        <f t="shared" si="14"/>
        <v>2.6108960470580684</v>
      </c>
    </row>
    <row r="77" spans="35:38">
      <c r="AI77">
        <v>14</v>
      </c>
      <c r="AJ77" s="13">
        <f t="shared" si="12"/>
        <v>9.1890303000483425E-2</v>
      </c>
      <c r="AK77" s="8">
        <f t="shared" si="13"/>
        <v>0.39328126472611746</v>
      </c>
      <c r="AL77">
        <f t="shared" si="14"/>
        <v>2.2811814200780232</v>
      </c>
    </row>
    <row r="78" spans="35:38">
      <c r="AI78">
        <v>15</v>
      </c>
      <c r="AJ78" s="13">
        <f t="shared" si="12"/>
        <v>9.8453896071946517E-2</v>
      </c>
      <c r="AK78" s="8">
        <f t="shared" si="13"/>
        <v>0.3998448577975805</v>
      </c>
      <c r="AL78">
        <f t="shared" si="14"/>
        <v>1.9732727829975121</v>
      </c>
    </row>
    <row r="79" spans="35:38">
      <c r="AI79">
        <v>16</v>
      </c>
      <c r="AJ79" s="13">
        <f t="shared" si="12"/>
        <v>0.10501748914340962</v>
      </c>
      <c r="AK79" s="8">
        <f t="shared" si="13"/>
        <v>0.40640845086904365</v>
      </c>
      <c r="AL79">
        <f t="shared" si="14"/>
        <v>1.6899407606743966</v>
      </c>
    </row>
    <row r="80" spans="35:38">
      <c r="AI80">
        <v>17</v>
      </c>
      <c r="AJ80" s="13">
        <f t="shared" si="12"/>
        <v>0.11158108221487273</v>
      </c>
      <c r="AK80" s="8">
        <f t="shared" si="13"/>
        <v>0.41297204394050674</v>
      </c>
      <c r="AL80">
        <f t="shared" si="14"/>
        <v>1.4328901312573643</v>
      </c>
    </row>
    <row r="81" spans="35:38">
      <c r="AI81">
        <v>18</v>
      </c>
      <c r="AJ81" s="13">
        <f t="shared" si="12"/>
        <v>0.11814467528633583</v>
      </c>
      <c r="AK81" s="8">
        <f t="shared" si="13"/>
        <v>0.41953563701196983</v>
      </c>
      <c r="AL81">
        <f t="shared" si="14"/>
        <v>1.2028496806749058</v>
      </c>
    </row>
    <row r="82" spans="35:38">
      <c r="AI82">
        <v>19</v>
      </c>
      <c r="AJ82" s="13">
        <f t="shared" si="12"/>
        <v>0.12470826835779894</v>
      </c>
      <c r="AK82" s="8">
        <f t="shared" si="13"/>
        <v>0.42609923008343298</v>
      </c>
      <c r="AL82">
        <f t="shared" si="14"/>
        <v>0.99969352243907417</v>
      </c>
    </row>
    <row r="83" spans="35:38">
      <c r="AI83">
        <v>20</v>
      </c>
      <c r="AJ83" s="13">
        <f t="shared" si="12"/>
        <v>0.13127186142926203</v>
      </c>
      <c r="AK83" s="8">
        <f t="shared" si="13"/>
        <v>0.43266282315489601</v>
      </c>
      <c r="AL83">
        <f t="shared" si="14"/>
        <v>0.82258247769697401</v>
      </c>
    </row>
    <row r="84" spans="35:38">
      <c r="AI84">
        <v>21</v>
      </c>
      <c r="AJ84" s="13">
        <f t="shared" si="12"/>
        <v>0.13783545450072515</v>
      </c>
      <c r="AK84" s="8">
        <f t="shared" si="13"/>
        <v>0.43922641622635916</v>
      </c>
      <c r="AL84">
        <f t="shared" si="14"/>
        <v>0.67011460798289091</v>
      </c>
    </row>
    <row r="85" spans="35:38">
      <c r="AI85">
        <v>22</v>
      </c>
      <c r="AJ85" s="13">
        <f t="shared" si="12"/>
        <v>0.14439904757218824</v>
      </c>
      <c r="AK85" s="8">
        <f t="shared" si="13"/>
        <v>0.44579000929782225</v>
      </c>
      <c r="AL85">
        <f t="shared" si="14"/>
        <v>0.54047520100638569</v>
      </c>
    </row>
    <row r="86" spans="35:38">
      <c r="AI86">
        <v>23</v>
      </c>
      <c r="AJ86" s="13">
        <f t="shared" si="12"/>
        <v>0.15096264064365134</v>
      </c>
      <c r="AK86" s="8">
        <f t="shared" si="13"/>
        <v>0.45235360236928535</v>
      </c>
      <c r="AL86">
        <f t="shared" si="14"/>
        <v>0.4315782138408335</v>
      </c>
    </row>
    <row r="87" spans="35:38">
      <c r="AI87">
        <v>24</v>
      </c>
      <c r="AJ87" s="13">
        <f t="shared" si="12"/>
        <v>0.15752623371511443</v>
      </c>
      <c r="AK87" s="8">
        <f t="shared" si="13"/>
        <v>0.45891719544074844</v>
      </c>
      <c r="AL87">
        <f t="shared" si="14"/>
        <v>0.34119315519740007</v>
      </c>
    </row>
    <row r="88" spans="35:38">
      <c r="AI88">
        <v>25</v>
      </c>
      <c r="AJ88" s="13">
        <f t="shared" si="12"/>
        <v>0.16408982678657752</v>
      </c>
      <c r="AK88" s="8">
        <f t="shared" si="13"/>
        <v>0.46548078851221153</v>
      </c>
      <c r="AL88">
        <f t="shared" si="14"/>
        <v>0.26705343099006718</v>
      </c>
    </row>
    <row r="89" spans="35:38">
      <c r="AI89">
        <v>26</v>
      </c>
      <c r="AJ89" s="13">
        <f t="shared" si="12"/>
        <v>0.17065341985804064</v>
      </c>
      <c r="AK89" s="8">
        <f t="shared" si="13"/>
        <v>0.47204438158367468</v>
      </c>
      <c r="AL89">
        <f t="shared" si="14"/>
        <v>0.20694410951131373</v>
      </c>
    </row>
    <row r="90" spans="35:38">
      <c r="AI90">
        <v>27</v>
      </c>
      <c r="AJ90" s="13">
        <f t="shared" si="12"/>
        <v>0.17721701292950373</v>
      </c>
      <c r="AK90" s="8">
        <f t="shared" si="13"/>
        <v>0.47860797465513771</v>
      </c>
      <c r="AL90">
        <f t="shared" si="14"/>
        <v>0.15876875212953542</v>
      </c>
    </row>
    <row r="91" spans="35:38">
      <c r="AI91">
        <v>28</v>
      </c>
      <c r="AJ91" s="13">
        <f t="shared" si="12"/>
        <v>0.18378060600096685</v>
      </c>
      <c r="AK91" s="8">
        <f t="shared" si="13"/>
        <v>0.48517156772660086</v>
      </c>
      <c r="AL91">
        <f t="shared" si="14"/>
        <v>0.1205963181568097</v>
      </c>
    </row>
    <row r="92" spans="35:38">
      <c r="AI92">
        <v>29</v>
      </c>
      <c r="AJ92" s="13">
        <f t="shared" si="12"/>
        <v>0.19034419907242994</v>
      </c>
      <c r="AK92" s="8">
        <f t="shared" si="13"/>
        <v>0.49173516079806395</v>
      </c>
      <c r="AL92">
        <f t="shared" si="14"/>
        <v>9.0690150272356218E-2</v>
      </c>
    </row>
    <row r="93" spans="35:38">
      <c r="AI93">
        <v>30</v>
      </c>
      <c r="AJ93" s="13">
        <f t="shared" si="12"/>
        <v>0.19690779214389303</v>
      </c>
      <c r="AK93" s="8">
        <f t="shared" si="13"/>
        <v>0.49829875386952704</v>
      </c>
      <c r="AL93">
        <f t="shared" si="14"/>
        <v>6.7521681549799373E-2</v>
      </c>
    </row>
  </sheetData>
  <sortState ref="A6:AB31">
    <sortCondition ref="A6:A31"/>
  </sortState>
  <mergeCells count="2">
    <mergeCell ref="B1:N1"/>
    <mergeCell ref="P1:AB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AQ111"/>
  <sheetViews>
    <sheetView workbookViewId="0">
      <pane ySplit="5" topLeftCell="A39" activePane="bottomLeft" state="frozen"/>
      <selection pane="bottomLeft" activeCell="AR56" sqref="AR56"/>
    </sheetView>
  </sheetViews>
  <sheetFormatPr defaultRowHeight="15"/>
  <cols>
    <col min="1" max="1" width="33.28515625" style="4" bestFit="1" customWidth="1"/>
    <col min="2" max="3" width="7.140625" style="1" bestFit="1" customWidth="1"/>
    <col min="4" max="4" width="8.140625" style="1" bestFit="1" customWidth="1"/>
    <col min="5" max="5" width="6.140625" style="1" bestFit="1" customWidth="1"/>
    <col min="6" max="6" width="6.5703125" style="1" bestFit="1" customWidth="1"/>
    <col min="7" max="9" width="6.140625" style="1" bestFit="1" customWidth="1"/>
    <col min="10" max="10" width="6.28515625" style="1" bestFit="1" customWidth="1"/>
    <col min="11" max="11" width="6.140625" bestFit="1" customWidth="1"/>
    <col min="12" max="12" width="7.7109375" bestFit="1" customWidth="1"/>
    <col min="13" max="14" width="6.140625" bestFit="1" customWidth="1"/>
    <col min="15" max="15" width="7" bestFit="1" customWidth="1"/>
    <col min="16" max="16" width="6.85546875" bestFit="1" customWidth="1"/>
    <col min="17" max="17" width="6.140625" bestFit="1" customWidth="1"/>
    <col min="18" max="18" width="8.140625" bestFit="1" customWidth="1"/>
    <col min="19" max="19" width="6.140625" bestFit="1" customWidth="1"/>
    <col min="20" max="20" width="6.5703125" bestFit="1" customWidth="1"/>
    <col min="21" max="23" width="5.85546875" bestFit="1" customWidth="1"/>
    <col min="24" max="24" width="6.28515625" bestFit="1" customWidth="1"/>
    <col min="25" max="25" width="5.85546875" bestFit="1" customWidth="1"/>
    <col min="26" max="26" width="7.7109375" bestFit="1" customWidth="1"/>
    <col min="27" max="28" width="5.85546875" bestFit="1" customWidth="1"/>
    <col min="31" max="31" width="6.85546875" customWidth="1"/>
    <col min="32" max="32" width="22.140625" customWidth="1"/>
    <col min="33" max="33" width="10.7109375" customWidth="1"/>
    <col min="34" max="34" width="6.140625" bestFit="1" customWidth="1"/>
    <col min="35" max="35" width="6.5703125" bestFit="1" customWidth="1"/>
    <col min="36" max="37" width="5.140625" bestFit="1" customWidth="1"/>
    <col min="38" max="38" width="6.140625" bestFit="1" customWidth="1"/>
    <col min="39" max="39" width="6.28515625" bestFit="1" customWidth="1"/>
    <col min="40" max="40" width="5.140625" bestFit="1" customWidth="1"/>
    <col min="41" max="41" width="5.7109375" customWidth="1"/>
    <col min="42" max="42" width="25" bestFit="1" customWidth="1"/>
    <col min="43" max="43" width="6.140625" bestFit="1" customWidth="1"/>
  </cols>
  <sheetData>
    <row r="1" spans="1:43">
      <c r="B1" s="2" t="s">
        <v>85</v>
      </c>
      <c r="C1" s="2"/>
      <c r="D1" s="2"/>
      <c r="E1" s="2"/>
      <c r="F1" s="2"/>
      <c r="G1" s="2"/>
      <c r="H1" s="2"/>
      <c r="I1" s="2"/>
      <c r="J1" s="2"/>
      <c r="K1" s="2"/>
      <c r="L1" s="2"/>
      <c r="M1" s="2"/>
      <c r="N1" s="2"/>
      <c r="P1" s="2" t="s">
        <v>86</v>
      </c>
      <c r="Q1" s="2"/>
      <c r="R1" s="2"/>
      <c r="S1" s="2"/>
      <c r="T1" s="2"/>
      <c r="U1" s="2"/>
      <c r="V1" s="2"/>
      <c r="W1" s="2"/>
      <c r="X1" s="2"/>
      <c r="Y1" s="2"/>
      <c r="Z1" s="2"/>
      <c r="AA1" s="2"/>
      <c r="AB1" s="2"/>
    </row>
    <row r="2" spans="1:43">
      <c r="B2" s="3" t="s">
        <v>0</v>
      </c>
      <c r="C2" s="3" t="s">
        <v>1</v>
      </c>
      <c r="D2" s="3" t="s">
        <v>82</v>
      </c>
      <c r="E2" s="3" t="s">
        <v>4</v>
      </c>
      <c r="F2" s="3" t="s">
        <v>83</v>
      </c>
      <c r="G2" s="3" t="s">
        <v>6</v>
      </c>
      <c r="H2" s="3" t="s">
        <v>7</v>
      </c>
      <c r="I2" s="3" t="s">
        <v>3</v>
      </c>
      <c r="J2" s="3" t="s">
        <v>84</v>
      </c>
      <c r="K2" s="3" t="s">
        <v>8</v>
      </c>
      <c r="L2" s="3" t="s">
        <v>5</v>
      </c>
      <c r="M2" s="3" t="s">
        <v>9</v>
      </c>
      <c r="N2" s="3" t="s">
        <v>2</v>
      </c>
      <c r="P2" s="3" t="s">
        <v>0</v>
      </c>
      <c r="Q2" s="3" t="s">
        <v>1</v>
      </c>
      <c r="R2" s="3" t="s">
        <v>82</v>
      </c>
      <c r="S2" s="3" t="s">
        <v>4</v>
      </c>
      <c r="T2" s="3" t="s">
        <v>83</v>
      </c>
      <c r="U2" s="3" t="s">
        <v>6</v>
      </c>
      <c r="V2" s="3" t="s">
        <v>7</v>
      </c>
      <c r="W2" s="3" t="s">
        <v>3</v>
      </c>
      <c r="X2" s="3" t="s">
        <v>84</v>
      </c>
      <c r="Y2" s="3" t="s">
        <v>8</v>
      </c>
      <c r="Z2" s="3" t="s">
        <v>5</v>
      </c>
      <c r="AA2" s="3" t="s">
        <v>9</v>
      </c>
      <c r="AB2" s="3" t="s">
        <v>2</v>
      </c>
    </row>
    <row r="3" spans="1:43">
      <c r="B3" s="3"/>
      <c r="C3" s="3"/>
      <c r="D3" s="3"/>
      <c r="E3" s="3"/>
      <c r="F3" s="3"/>
      <c r="G3" s="3"/>
      <c r="H3" s="3"/>
      <c r="I3" s="3"/>
      <c r="J3" s="3"/>
      <c r="K3" s="3"/>
      <c r="L3" s="3"/>
      <c r="M3" s="3"/>
      <c r="N3" s="3"/>
      <c r="P3" s="3">
        <f>SUM(P6:P47)</f>
        <v>67835</v>
      </c>
      <c r="Q3" s="3">
        <f>SUM(Q6:Q47)</f>
        <v>41745</v>
      </c>
      <c r="R3" s="3">
        <f>SUM(R6:R47)</f>
        <v>13568</v>
      </c>
      <c r="S3" s="3">
        <f>SUM(S6:S47)</f>
        <v>50207</v>
      </c>
      <c r="T3" s="3">
        <f>SUM(T6:T47)</f>
        <v>5051</v>
      </c>
      <c r="U3" s="3">
        <f>SUM(U6:U47)</f>
        <v>995</v>
      </c>
      <c r="V3" s="3">
        <f>SUM(V6:V47)</f>
        <v>240</v>
      </c>
      <c r="W3" s="3">
        <f>SUM(W6:W47)</f>
        <v>2357</v>
      </c>
      <c r="X3" s="3">
        <f>SUM(X6:X47)</f>
        <v>215</v>
      </c>
      <c r="Y3" s="3">
        <f>SUM(Y6:Y47)</f>
        <v>0</v>
      </c>
      <c r="Z3" s="3">
        <f>SUM(Z6:Z47)</f>
        <v>0</v>
      </c>
      <c r="AA3" s="3">
        <f>SUM(AA6:AA47)</f>
        <v>0</v>
      </c>
      <c r="AB3" s="3">
        <f>SUM(AB6:AB47)</f>
        <v>673</v>
      </c>
      <c r="AC3" s="3">
        <f>SUM(P3:AB3)</f>
        <v>182886</v>
      </c>
    </row>
    <row r="4" spans="1:43">
      <c r="B4" s="3"/>
      <c r="C4" s="3"/>
      <c r="D4" s="3"/>
      <c r="E4" s="3"/>
      <c r="F4" s="3"/>
      <c r="G4" s="3"/>
      <c r="H4" s="3"/>
      <c r="I4" s="3"/>
      <c r="J4" s="3"/>
      <c r="K4" s="3"/>
      <c r="L4" s="3"/>
      <c r="M4" s="3"/>
      <c r="N4" s="3"/>
      <c r="P4" s="7">
        <f>P3/$AC$3</f>
        <v>0.37091412136522206</v>
      </c>
      <c r="Q4" s="7">
        <f t="shared" ref="Q4:AB4" si="0">Q3/$AC$3</f>
        <v>0.22825694695055937</v>
      </c>
      <c r="R4" s="7">
        <f t="shared" si="0"/>
        <v>7.4188292160143471E-2</v>
      </c>
      <c r="S4" s="7">
        <f t="shared" si="0"/>
        <v>0.27452620758286583</v>
      </c>
      <c r="T4" s="7">
        <f t="shared" si="0"/>
        <v>2.7618297737388317E-2</v>
      </c>
      <c r="U4" s="7">
        <f t="shared" si="0"/>
        <v>5.4405476635718429E-3</v>
      </c>
      <c r="V4" s="7">
        <f t="shared" si="0"/>
        <v>1.3122929037761228E-3</v>
      </c>
      <c r="W4" s="7">
        <f t="shared" si="0"/>
        <v>1.288780989250134E-2</v>
      </c>
      <c r="X4" s="7">
        <f t="shared" si="0"/>
        <v>1.1755957262994433E-3</v>
      </c>
      <c r="Y4" s="7">
        <f t="shared" si="0"/>
        <v>0</v>
      </c>
      <c r="Z4" s="7">
        <f t="shared" si="0"/>
        <v>0</v>
      </c>
      <c r="AA4" s="7">
        <f t="shared" si="0"/>
        <v>0</v>
      </c>
      <c r="AB4" s="7">
        <f t="shared" si="0"/>
        <v>3.679888017672211E-3</v>
      </c>
      <c r="AC4" s="3"/>
    </row>
    <row r="5" spans="1:43">
      <c r="B5" s="3"/>
      <c r="C5" s="3"/>
      <c r="D5" s="3"/>
      <c r="E5" s="3"/>
      <c r="F5" s="3"/>
      <c r="G5" s="3"/>
      <c r="H5" s="3"/>
      <c r="I5" s="3"/>
      <c r="J5" s="3"/>
      <c r="K5" s="3"/>
      <c r="L5" s="3"/>
      <c r="M5" s="3"/>
      <c r="N5" s="3"/>
      <c r="P5" s="7">
        <f>P4-B49</f>
        <v>-0.11449093962954349</v>
      </c>
      <c r="Q5" s="7">
        <f>Q4-C49</f>
        <v>7.3843067488782305E-2</v>
      </c>
      <c r="R5" s="7">
        <f>R4-D49</f>
        <v>-0.12861875022424965</v>
      </c>
      <c r="S5" s="7">
        <f>S4-E49</f>
        <v>0.27452620758286583</v>
      </c>
      <c r="T5" s="7">
        <f>T4-F49</f>
        <v>-3.0013680599182434E-2</v>
      </c>
      <c r="U5" s="7">
        <f>U4-G49</f>
        <v>-7.3955651313910567E-3</v>
      </c>
      <c r="V5" s="7">
        <f>V4-H49</f>
        <v>-8.3911181128917978E-3</v>
      </c>
      <c r="W5" s="7">
        <f>W4-I49</f>
        <v>-5.3053792652597617E-2</v>
      </c>
      <c r="X5" s="7">
        <f>X4-J49</f>
        <v>-2.4438252548379755E-3</v>
      </c>
      <c r="Y5" s="7">
        <f>Y4-K49</f>
        <v>0</v>
      </c>
      <c r="Z5" s="7">
        <f>Z4-L49</f>
        <v>0</v>
      </c>
      <c r="AA5" s="7">
        <f>AA4-M49</f>
        <v>-2.314128573514511E-3</v>
      </c>
      <c r="AB5" s="7">
        <f>AB4-N49</f>
        <v>-1.6474748934395883E-3</v>
      </c>
      <c r="AC5" s="3"/>
      <c r="AE5" s="3" t="s">
        <v>0</v>
      </c>
      <c r="AF5" s="3" t="s">
        <v>1</v>
      </c>
      <c r="AG5" s="3" t="s">
        <v>82</v>
      </c>
      <c r="AH5" s="9" t="s">
        <v>4</v>
      </c>
      <c r="AI5" s="3" t="s">
        <v>83</v>
      </c>
      <c r="AJ5" s="3" t="s">
        <v>6</v>
      </c>
      <c r="AK5" s="3" t="s">
        <v>7</v>
      </c>
      <c r="AL5" s="3" t="s">
        <v>3</v>
      </c>
      <c r="AM5" s="3" t="s">
        <v>84</v>
      </c>
      <c r="AN5" s="3" t="s">
        <v>8</v>
      </c>
      <c r="AO5" s="3" t="s">
        <v>5</v>
      </c>
      <c r="AP5" s="3" t="s">
        <v>9</v>
      </c>
      <c r="AQ5" s="3" t="s">
        <v>2</v>
      </c>
    </row>
    <row r="6" spans="1:43">
      <c r="A6" s="4" t="s">
        <v>10</v>
      </c>
      <c r="B6" s="1">
        <v>2043</v>
      </c>
      <c r="C6" s="1">
        <v>488</v>
      </c>
      <c r="D6" s="1">
        <v>698</v>
      </c>
      <c r="E6" s="1">
        <v>0</v>
      </c>
      <c r="F6" s="1">
        <v>589</v>
      </c>
      <c r="G6" s="1">
        <v>0</v>
      </c>
      <c r="H6" s="1">
        <v>0</v>
      </c>
      <c r="I6" s="1">
        <v>0</v>
      </c>
      <c r="J6" s="1">
        <v>0</v>
      </c>
      <c r="K6" s="1">
        <v>0</v>
      </c>
      <c r="L6" s="1">
        <v>0</v>
      </c>
      <c r="M6" s="1">
        <v>0</v>
      </c>
      <c r="N6" s="1">
        <v>0</v>
      </c>
      <c r="P6" s="1">
        <v>1170</v>
      </c>
      <c r="Q6" s="1">
        <v>532</v>
      </c>
      <c r="R6" s="1">
        <v>238</v>
      </c>
      <c r="S6" s="1">
        <v>913</v>
      </c>
      <c r="T6" s="1">
        <v>273</v>
      </c>
      <c r="U6" s="1"/>
      <c r="V6" s="1"/>
      <c r="W6" s="1"/>
      <c r="X6" s="1"/>
      <c r="Y6" s="1"/>
      <c r="Z6" s="1"/>
      <c r="AA6" s="1"/>
      <c r="AB6" s="1"/>
      <c r="AC6" s="1">
        <f>SUM(P6:AB6)</f>
        <v>3126</v>
      </c>
      <c r="AE6" s="5">
        <f>P6/$AC6</f>
        <v>0.37428023032629559</v>
      </c>
      <c r="AF6" s="5">
        <f t="shared" ref="AF6:AL21" si="1">Q6/$AC6</f>
        <v>0.17018554062699937</v>
      </c>
      <c r="AG6" s="5">
        <f t="shared" si="1"/>
        <v>7.6135636596289191E-2</v>
      </c>
      <c r="AH6" s="5">
        <f t="shared" si="1"/>
        <v>0.29206653870761357</v>
      </c>
      <c r="AI6" s="5">
        <f t="shared" si="1"/>
        <v>8.7332053742802299E-2</v>
      </c>
      <c r="AJ6" s="5">
        <f t="shared" si="1"/>
        <v>0</v>
      </c>
      <c r="AK6" s="5">
        <f t="shared" si="1"/>
        <v>0</v>
      </c>
      <c r="AL6" s="5">
        <f t="shared" si="1"/>
        <v>0</v>
      </c>
      <c r="AM6" s="5">
        <f t="shared" ref="AM6:AM15" si="2">X6/$AC6</f>
        <v>0</v>
      </c>
      <c r="AN6" s="5">
        <f t="shared" ref="AN6:AN15" si="3">Y6/$AC6</f>
        <v>0</v>
      </c>
      <c r="AO6" s="5">
        <f t="shared" ref="AO6:AO15" si="4">Z6/$AC6</f>
        <v>0</v>
      </c>
      <c r="AP6" s="5">
        <f t="shared" ref="AP6:AP15" si="5">AA6/$AC6</f>
        <v>0</v>
      </c>
      <c r="AQ6" s="5">
        <f t="shared" ref="AQ6:AQ15" si="6">AB6/$AC6</f>
        <v>0</v>
      </c>
    </row>
    <row r="7" spans="1:43">
      <c r="A7" s="4" t="s">
        <v>11</v>
      </c>
      <c r="B7" s="1">
        <v>1419</v>
      </c>
      <c r="C7" s="1">
        <v>400</v>
      </c>
      <c r="D7" s="1">
        <v>2343</v>
      </c>
      <c r="E7" s="1">
        <v>0</v>
      </c>
      <c r="F7" s="1">
        <v>0</v>
      </c>
      <c r="G7" s="1">
        <v>0</v>
      </c>
      <c r="H7" s="1">
        <v>0</v>
      </c>
      <c r="I7" s="1">
        <v>0</v>
      </c>
      <c r="J7" s="1">
        <v>0</v>
      </c>
      <c r="K7" s="1">
        <v>0</v>
      </c>
      <c r="L7" s="1">
        <v>0</v>
      </c>
      <c r="M7" s="1">
        <v>0</v>
      </c>
      <c r="N7" s="1">
        <v>0</v>
      </c>
      <c r="P7" s="1">
        <v>787</v>
      </c>
      <c r="Q7" s="1">
        <v>444</v>
      </c>
      <c r="R7" s="1">
        <v>972</v>
      </c>
      <c r="S7" s="1">
        <v>827</v>
      </c>
      <c r="T7" s="1">
        <v>143</v>
      </c>
      <c r="U7" s="1">
        <v>295</v>
      </c>
      <c r="V7" s="1"/>
      <c r="W7" s="1"/>
      <c r="X7" s="1"/>
      <c r="Y7" s="1"/>
      <c r="Z7" s="1"/>
      <c r="AA7" s="1"/>
      <c r="AB7" s="1"/>
      <c r="AC7" s="1">
        <f t="shared" ref="AC7:AC47" si="7">SUM(P7:AB7)</f>
        <v>3468</v>
      </c>
      <c r="AE7" s="5">
        <f t="shared" ref="AE7:AL29" si="8">P7/$AC7</f>
        <v>0.22693194925028834</v>
      </c>
      <c r="AF7" s="5">
        <f t="shared" si="1"/>
        <v>0.12802768166089964</v>
      </c>
      <c r="AG7" s="5">
        <f t="shared" si="1"/>
        <v>0.28027681660899656</v>
      </c>
      <c r="AH7" s="5">
        <f t="shared" si="1"/>
        <v>0.23846597462514418</v>
      </c>
      <c r="AI7" s="5">
        <f t="shared" si="1"/>
        <v>4.1234140715109571E-2</v>
      </c>
      <c r="AJ7" s="5">
        <f t="shared" si="1"/>
        <v>8.5063437139561701E-2</v>
      </c>
      <c r="AK7" s="5">
        <f t="shared" si="1"/>
        <v>0</v>
      </c>
      <c r="AL7" s="5">
        <f t="shared" si="1"/>
        <v>0</v>
      </c>
      <c r="AM7" s="5">
        <f t="shared" si="2"/>
        <v>0</v>
      </c>
      <c r="AN7" s="5">
        <f t="shared" si="3"/>
        <v>0</v>
      </c>
      <c r="AO7" s="5">
        <f t="shared" si="4"/>
        <v>0</v>
      </c>
      <c r="AP7" s="5">
        <f t="shared" si="5"/>
        <v>0</v>
      </c>
      <c r="AQ7" s="5">
        <f t="shared" si="6"/>
        <v>0</v>
      </c>
    </row>
    <row r="8" spans="1:43">
      <c r="A8" s="4" t="s">
        <v>12</v>
      </c>
      <c r="B8" s="1">
        <v>2871</v>
      </c>
      <c r="C8" s="1">
        <v>363</v>
      </c>
      <c r="D8" s="1">
        <v>822</v>
      </c>
      <c r="E8" s="1">
        <v>0</v>
      </c>
      <c r="F8" s="1">
        <v>886</v>
      </c>
      <c r="G8" s="1">
        <v>0</v>
      </c>
      <c r="H8" s="1">
        <v>0</v>
      </c>
      <c r="I8" s="1">
        <v>0</v>
      </c>
      <c r="J8" s="1">
        <v>0</v>
      </c>
      <c r="K8" s="1">
        <v>0</v>
      </c>
      <c r="L8" s="1">
        <v>0</v>
      </c>
      <c r="M8" s="1">
        <v>0</v>
      </c>
      <c r="N8" s="1">
        <v>0</v>
      </c>
      <c r="P8" s="1">
        <v>1741</v>
      </c>
      <c r="Q8" s="1">
        <v>421</v>
      </c>
      <c r="R8" s="1">
        <v>241</v>
      </c>
      <c r="S8" s="1">
        <v>995</v>
      </c>
      <c r="T8" s="1">
        <v>333</v>
      </c>
      <c r="U8" s="1">
        <v>226</v>
      </c>
      <c r="V8" s="1"/>
      <c r="W8" s="1"/>
      <c r="X8" s="1"/>
      <c r="Y8" s="1"/>
      <c r="Z8" s="1"/>
      <c r="AA8" s="1"/>
      <c r="AB8" s="1"/>
      <c r="AC8" s="1">
        <f t="shared" si="7"/>
        <v>3957</v>
      </c>
      <c r="AE8" s="5">
        <f t="shared" si="8"/>
        <v>0.43997978266363408</v>
      </c>
      <c r="AF8" s="5">
        <f t="shared" si="1"/>
        <v>0.10639373262572656</v>
      </c>
      <c r="AG8" s="5">
        <f t="shared" si="1"/>
        <v>6.0904725802375534E-2</v>
      </c>
      <c r="AH8" s="5">
        <f t="shared" si="1"/>
        <v>0.25145312105130146</v>
      </c>
      <c r="AI8" s="5">
        <f t="shared" si="1"/>
        <v>8.41546626231994E-2</v>
      </c>
      <c r="AJ8" s="5">
        <f t="shared" si="1"/>
        <v>5.7113975233762951E-2</v>
      </c>
      <c r="AK8" s="5">
        <f t="shared" si="1"/>
        <v>0</v>
      </c>
      <c r="AL8" s="5">
        <f t="shared" si="1"/>
        <v>0</v>
      </c>
      <c r="AM8" s="5">
        <f t="shared" si="2"/>
        <v>0</v>
      </c>
      <c r="AN8" s="5">
        <f t="shared" si="3"/>
        <v>0</v>
      </c>
      <c r="AO8" s="5">
        <f t="shared" si="4"/>
        <v>0</v>
      </c>
      <c r="AP8" s="5">
        <f t="shared" si="5"/>
        <v>0</v>
      </c>
      <c r="AQ8" s="5">
        <f t="shared" si="6"/>
        <v>0</v>
      </c>
    </row>
    <row r="9" spans="1:43">
      <c r="A9" s="4" t="s">
        <v>13</v>
      </c>
      <c r="B9" s="1">
        <v>2509</v>
      </c>
      <c r="C9" s="1">
        <v>406</v>
      </c>
      <c r="D9" s="1">
        <v>873</v>
      </c>
      <c r="E9" s="1">
        <v>0</v>
      </c>
      <c r="F9" s="1">
        <v>626</v>
      </c>
      <c r="G9" s="1">
        <v>0</v>
      </c>
      <c r="H9" s="1">
        <v>0</v>
      </c>
      <c r="I9" s="1">
        <v>0</v>
      </c>
      <c r="J9" s="1">
        <v>0</v>
      </c>
      <c r="K9" s="1">
        <v>0</v>
      </c>
      <c r="L9" s="1">
        <v>0</v>
      </c>
      <c r="M9" s="1">
        <v>0</v>
      </c>
      <c r="N9" s="1">
        <v>0</v>
      </c>
      <c r="P9" s="1">
        <v>1378</v>
      </c>
      <c r="Q9" s="1">
        <v>482</v>
      </c>
      <c r="R9" s="1">
        <v>175</v>
      </c>
      <c r="S9" s="1">
        <v>1095</v>
      </c>
      <c r="T9" s="1">
        <v>195</v>
      </c>
      <c r="U9" s="1"/>
      <c r="V9" s="1">
        <v>48</v>
      </c>
      <c r="W9" s="1"/>
      <c r="X9" s="1"/>
      <c r="Y9" s="1"/>
      <c r="Z9" s="1"/>
      <c r="AA9" s="1"/>
      <c r="AB9" s="1"/>
      <c r="AC9" s="1">
        <f t="shared" si="7"/>
        <v>3373</v>
      </c>
      <c r="AE9" s="5">
        <f t="shared" si="8"/>
        <v>0.40853839312184997</v>
      </c>
      <c r="AF9" s="5">
        <f t="shared" si="1"/>
        <v>0.14289949599762822</v>
      </c>
      <c r="AG9" s="5">
        <f t="shared" si="1"/>
        <v>5.1882597094574566E-2</v>
      </c>
      <c r="AH9" s="5">
        <f t="shared" si="1"/>
        <v>0.32463682182033798</v>
      </c>
      <c r="AI9" s="5">
        <f t="shared" si="1"/>
        <v>5.7812036762525942E-2</v>
      </c>
      <c r="AJ9" s="5">
        <f t="shared" si="1"/>
        <v>0</v>
      </c>
      <c r="AK9" s="5">
        <f t="shared" si="1"/>
        <v>1.4230655203083309E-2</v>
      </c>
      <c r="AL9" s="5">
        <f t="shared" si="1"/>
        <v>0</v>
      </c>
      <c r="AM9" s="5">
        <f t="shared" si="2"/>
        <v>0</v>
      </c>
      <c r="AN9" s="5">
        <f t="shared" si="3"/>
        <v>0</v>
      </c>
      <c r="AO9" s="5">
        <f t="shared" si="4"/>
        <v>0</v>
      </c>
      <c r="AP9" s="5">
        <f t="shared" si="5"/>
        <v>0</v>
      </c>
      <c r="AQ9" s="5">
        <f t="shared" si="6"/>
        <v>0</v>
      </c>
    </row>
    <row r="10" spans="1:43">
      <c r="A10" s="4" t="s">
        <v>14</v>
      </c>
      <c r="B10" s="1">
        <v>3843</v>
      </c>
      <c r="C10" s="1">
        <v>406</v>
      </c>
      <c r="D10" s="1">
        <v>824</v>
      </c>
      <c r="E10" s="1">
        <v>0</v>
      </c>
      <c r="F10" s="1">
        <v>833</v>
      </c>
      <c r="G10" s="1">
        <v>0</v>
      </c>
      <c r="H10" s="1">
        <v>0</v>
      </c>
      <c r="I10" s="1">
        <v>0</v>
      </c>
      <c r="J10" s="1">
        <v>0</v>
      </c>
      <c r="K10" s="1">
        <v>0</v>
      </c>
      <c r="L10" s="1">
        <v>0</v>
      </c>
      <c r="M10" s="1">
        <v>0</v>
      </c>
      <c r="N10" s="1">
        <v>0</v>
      </c>
      <c r="P10" s="1">
        <v>1872</v>
      </c>
      <c r="Q10" s="1">
        <v>371</v>
      </c>
      <c r="R10" s="1">
        <v>326</v>
      </c>
      <c r="S10" s="1">
        <v>1367</v>
      </c>
      <c r="T10" s="1">
        <v>328</v>
      </c>
      <c r="U10" s="1"/>
      <c r="V10" s="1"/>
      <c r="W10" s="1"/>
      <c r="X10" s="1"/>
      <c r="Y10" s="1"/>
      <c r="Z10" s="1"/>
      <c r="AA10" s="1"/>
      <c r="AB10" s="1"/>
      <c r="AC10" s="1">
        <f t="shared" si="7"/>
        <v>4264</v>
      </c>
      <c r="AE10" s="5">
        <f t="shared" si="8"/>
        <v>0.43902439024390244</v>
      </c>
      <c r="AF10" s="5">
        <f t="shared" si="1"/>
        <v>8.7007504690431517E-2</v>
      </c>
      <c r="AG10" s="5">
        <f t="shared" si="1"/>
        <v>7.6454033771106947E-2</v>
      </c>
      <c r="AH10" s="5">
        <f t="shared" si="1"/>
        <v>0.3205909943714822</v>
      </c>
      <c r="AI10" s="5">
        <f t="shared" si="1"/>
        <v>7.6923076923076927E-2</v>
      </c>
      <c r="AJ10" s="5">
        <f t="shared" si="1"/>
        <v>0</v>
      </c>
      <c r="AK10" s="5">
        <f t="shared" si="1"/>
        <v>0</v>
      </c>
      <c r="AL10" s="5">
        <f t="shared" si="1"/>
        <v>0</v>
      </c>
      <c r="AM10" s="5">
        <f t="shared" si="2"/>
        <v>0</v>
      </c>
      <c r="AN10" s="5">
        <f t="shared" si="3"/>
        <v>0</v>
      </c>
      <c r="AO10" s="5">
        <f t="shared" si="4"/>
        <v>0</v>
      </c>
      <c r="AP10" s="5">
        <f t="shared" si="5"/>
        <v>0</v>
      </c>
      <c r="AQ10" s="5">
        <f t="shared" si="6"/>
        <v>0</v>
      </c>
    </row>
    <row r="11" spans="1:43">
      <c r="A11" s="4" t="s">
        <v>15</v>
      </c>
      <c r="B11" s="1">
        <v>1236</v>
      </c>
      <c r="C11" s="1">
        <v>946</v>
      </c>
      <c r="D11" s="1">
        <v>767</v>
      </c>
      <c r="E11" s="1">
        <v>0</v>
      </c>
      <c r="F11" s="1">
        <v>261</v>
      </c>
      <c r="G11" s="1">
        <v>0</v>
      </c>
      <c r="H11" s="1">
        <v>396</v>
      </c>
      <c r="I11" s="1">
        <v>0</v>
      </c>
      <c r="J11" s="1">
        <v>0</v>
      </c>
      <c r="K11" s="1">
        <v>0</v>
      </c>
      <c r="L11" s="1">
        <v>0</v>
      </c>
      <c r="M11" s="1">
        <v>0</v>
      </c>
      <c r="N11" s="1">
        <v>0</v>
      </c>
      <c r="P11" s="1">
        <v>486</v>
      </c>
      <c r="Q11" s="1">
        <v>1126</v>
      </c>
      <c r="R11" s="1">
        <v>290</v>
      </c>
      <c r="S11" s="1">
        <v>827</v>
      </c>
      <c r="T11" s="1">
        <v>118</v>
      </c>
      <c r="U11" s="1"/>
      <c r="V11" s="1"/>
      <c r="W11" s="1"/>
      <c r="X11" s="1"/>
      <c r="Y11" s="1"/>
      <c r="Z11" s="1"/>
      <c r="AA11" s="1"/>
      <c r="AB11" s="1"/>
      <c r="AC11" s="1">
        <f t="shared" si="7"/>
        <v>2847</v>
      </c>
      <c r="AE11" s="5">
        <f t="shared" si="8"/>
        <v>0.17070600632244468</v>
      </c>
      <c r="AF11" s="5">
        <f t="shared" si="1"/>
        <v>0.39550403933965578</v>
      </c>
      <c r="AG11" s="5">
        <f t="shared" si="1"/>
        <v>0.10186160871092378</v>
      </c>
      <c r="AH11" s="5">
        <f t="shared" si="1"/>
        <v>0.29048120828942747</v>
      </c>
      <c r="AI11" s="5">
        <f t="shared" si="1"/>
        <v>4.1447137337548297E-2</v>
      </c>
      <c r="AJ11" s="5">
        <f t="shared" si="1"/>
        <v>0</v>
      </c>
      <c r="AK11" s="5">
        <f t="shared" si="1"/>
        <v>0</v>
      </c>
      <c r="AL11" s="5">
        <f t="shared" si="1"/>
        <v>0</v>
      </c>
      <c r="AM11" s="5">
        <f t="shared" si="2"/>
        <v>0</v>
      </c>
      <c r="AN11" s="5">
        <f t="shared" si="3"/>
        <v>0</v>
      </c>
      <c r="AO11" s="5">
        <f t="shared" si="4"/>
        <v>0</v>
      </c>
      <c r="AP11" s="5">
        <f t="shared" si="5"/>
        <v>0</v>
      </c>
      <c r="AQ11" s="5">
        <f t="shared" si="6"/>
        <v>0</v>
      </c>
    </row>
    <row r="12" spans="1:43">
      <c r="A12" s="4" t="s">
        <v>16</v>
      </c>
      <c r="B12" s="1">
        <v>2661</v>
      </c>
      <c r="C12" s="1">
        <v>523</v>
      </c>
      <c r="D12" s="1">
        <v>996</v>
      </c>
      <c r="E12" s="1">
        <v>0</v>
      </c>
      <c r="F12" s="1">
        <v>0</v>
      </c>
      <c r="G12" s="1">
        <v>0</v>
      </c>
      <c r="H12" s="1">
        <v>0</v>
      </c>
      <c r="I12" s="1">
        <v>941</v>
      </c>
      <c r="J12" s="1">
        <v>0</v>
      </c>
      <c r="K12" s="1">
        <v>0</v>
      </c>
      <c r="L12" s="1">
        <v>0</v>
      </c>
      <c r="M12" s="1">
        <v>0</v>
      </c>
      <c r="N12" s="1">
        <v>0</v>
      </c>
      <c r="P12" s="1">
        <v>1494</v>
      </c>
      <c r="Q12" s="1">
        <v>649</v>
      </c>
      <c r="R12" s="1">
        <v>315</v>
      </c>
      <c r="S12" s="1">
        <v>2156</v>
      </c>
      <c r="T12" s="1"/>
      <c r="U12" s="1"/>
      <c r="V12" s="1"/>
      <c r="W12" s="1"/>
      <c r="X12" s="1"/>
      <c r="Y12" s="1"/>
      <c r="Z12" s="1"/>
      <c r="AA12" s="1"/>
      <c r="AB12" s="1"/>
      <c r="AC12" s="1">
        <f t="shared" si="7"/>
        <v>4614</v>
      </c>
      <c r="AE12" s="5">
        <f t="shared" si="8"/>
        <v>0.32379713914174252</v>
      </c>
      <c r="AF12" s="5">
        <f t="shared" si="1"/>
        <v>0.14065886432596444</v>
      </c>
      <c r="AG12" s="5">
        <f t="shared" si="1"/>
        <v>6.8270481144343309E-2</v>
      </c>
      <c r="AH12" s="5">
        <f t="shared" si="1"/>
        <v>0.4672735153879497</v>
      </c>
      <c r="AI12" s="5">
        <f t="shared" si="1"/>
        <v>0</v>
      </c>
      <c r="AJ12" s="5">
        <f t="shared" si="1"/>
        <v>0</v>
      </c>
      <c r="AK12" s="5">
        <f t="shared" si="1"/>
        <v>0</v>
      </c>
      <c r="AL12" s="5">
        <f t="shared" si="1"/>
        <v>0</v>
      </c>
      <c r="AM12" s="5">
        <f t="shared" si="2"/>
        <v>0</v>
      </c>
      <c r="AN12" s="5">
        <f t="shared" si="3"/>
        <v>0</v>
      </c>
      <c r="AO12" s="5">
        <f t="shared" si="4"/>
        <v>0</v>
      </c>
      <c r="AP12" s="5">
        <f t="shared" si="5"/>
        <v>0</v>
      </c>
      <c r="AQ12" s="5">
        <f t="shared" si="6"/>
        <v>0</v>
      </c>
    </row>
    <row r="13" spans="1:43">
      <c r="A13" s="4" t="s">
        <v>17</v>
      </c>
      <c r="B13" s="1">
        <v>4264</v>
      </c>
      <c r="C13" s="1">
        <v>1765</v>
      </c>
      <c r="D13" s="1">
        <v>2041</v>
      </c>
      <c r="E13" s="1">
        <v>0</v>
      </c>
      <c r="F13" s="1">
        <v>0</v>
      </c>
      <c r="G13" s="1">
        <v>0</v>
      </c>
      <c r="H13" s="1">
        <v>0</v>
      </c>
      <c r="I13" s="1">
        <v>0</v>
      </c>
      <c r="J13" s="1">
        <v>0</v>
      </c>
      <c r="K13" s="1">
        <v>0</v>
      </c>
      <c r="L13" s="1">
        <v>0</v>
      </c>
      <c r="M13" s="1">
        <v>0</v>
      </c>
      <c r="N13" s="1">
        <v>0</v>
      </c>
      <c r="P13" s="1">
        <v>2182</v>
      </c>
      <c r="Q13" s="1">
        <v>1854</v>
      </c>
      <c r="R13" s="1">
        <v>338</v>
      </c>
      <c r="S13" s="1">
        <v>2797</v>
      </c>
      <c r="T13" s="1">
        <v>427</v>
      </c>
      <c r="U13" s="1"/>
      <c r="V13" s="1"/>
      <c r="W13" s="1"/>
      <c r="X13" s="1"/>
      <c r="Y13" s="1"/>
      <c r="Z13" s="1"/>
      <c r="AA13" s="1"/>
      <c r="AB13" s="1"/>
      <c r="AC13" s="1">
        <f t="shared" si="7"/>
        <v>7598</v>
      </c>
      <c r="AE13" s="5">
        <f t="shared" si="8"/>
        <v>0.28718083706238484</v>
      </c>
      <c r="AF13" s="5">
        <f t="shared" si="1"/>
        <v>0.24401158199526191</v>
      </c>
      <c r="AG13" s="5">
        <f t="shared" si="1"/>
        <v>4.448539089234009E-2</v>
      </c>
      <c r="AH13" s="5">
        <f t="shared" si="1"/>
        <v>0.36812319031324031</v>
      </c>
      <c r="AI13" s="5">
        <f t="shared" si="1"/>
        <v>5.6198999736772837E-2</v>
      </c>
      <c r="AJ13" s="5">
        <f t="shared" si="1"/>
        <v>0</v>
      </c>
      <c r="AK13" s="5">
        <f t="shared" si="1"/>
        <v>0</v>
      </c>
      <c r="AL13" s="5">
        <f t="shared" si="1"/>
        <v>0</v>
      </c>
      <c r="AM13" s="5">
        <f t="shared" si="2"/>
        <v>0</v>
      </c>
      <c r="AN13" s="5">
        <f t="shared" si="3"/>
        <v>0</v>
      </c>
      <c r="AO13" s="5">
        <f t="shared" si="4"/>
        <v>0</v>
      </c>
      <c r="AP13" s="5">
        <f t="shared" si="5"/>
        <v>0</v>
      </c>
      <c r="AQ13" s="5">
        <f t="shared" si="6"/>
        <v>0</v>
      </c>
    </row>
    <row r="14" spans="1:43">
      <c r="A14" s="4" t="s">
        <v>18</v>
      </c>
      <c r="B14" s="1">
        <v>1625</v>
      </c>
      <c r="C14" s="1">
        <v>351</v>
      </c>
      <c r="D14" s="1">
        <v>1191</v>
      </c>
      <c r="E14" s="1">
        <v>0</v>
      </c>
      <c r="F14" s="1">
        <v>436</v>
      </c>
      <c r="G14" s="1">
        <v>0</v>
      </c>
      <c r="H14" s="1">
        <v>0</v>
      </c>
      <c r="I14" s="1">
        <v>0</v>
      </c>
      <c r="J14" s="1">
        <v>0</v>
      </c>
      <c r="K14" s="1">
        <v>0</v>
      </c>
      <c r="L14" s="1">
        <v>0</v>
      </c>
      <c r="M14" s="1">
        <v>0</v>
      </c>
      <c r="N14" s="1">
        <v>0</v>
      </c>
      <c r="P14" s="1">
        <v>1207</v>
      </c>
      <c r="Q14" s="1">
        <v>768</v>
      </c>
      <c r="R14" s="1">
        <v>234</v>
      </c>
      <c r="S14" s="1">
        <v>384</v>
      </c>
      <c r="T14" s="1">
        <v>213</v>
      </c>
      <c r="U14" s="1"/>
      <c r="V14" s="1"/>
      <c r="W14" s="1"/>
      <c r="X14" s="1"/>
      <c r="Y14" s="1"/>
      <c r="Z14" s="1"/>
      <c r="AA14" s="1"/>
      <c r="AB14" s="1"/>
      <c r="AC14" s="1">
        <f t="shared" si="7"/>
        <v>2806</v>
      </c>
      <c r="AE14" s="5">
        <f t="shared" si="8"/>
        <v>0.43014967925873127</v>
      </c>
      <c r="AF14" s="5">
        <f t="shared" si="1"/>
        <v>0.27369921596578761</v>
      </c>
      <c r="AG14" s="5">
        <f t="shared" si="1"/>
        <v>8.339272986457591E-2</v>
      </c>
      <c r="AH14" s="5">
        <f t="shared" si="1"/>
        <v>0.13684960798289381</v>
      </c>
      <c r="AI14" s="5">
        <f t="shared" si="1"/>
        <v>7.5908766928011406E-2</v>
      </c>
      <c r="AJ14" s="5">
        <f t="shared" si="1"/>
        <v>0</v>
      </c>
      <c r="AK14" s="5">
        <f t="shared" si="1"/>
        <v>0</v>
      </c>
      <c r="AL14" s="5">
        <f t="shared" si="1"/>
        <v>0</v>
      </c>
      <c r="AM14" s="5">
        <f t="shared" si="2"/>
        <v>0</v>
      </c>
      <c r="AN14" s="5">
        <f t="shared" si="3"/>
        <v>0</v>
      </c>
      <c r="AO14" s="5">
        <f t="shared" si="4"/>
        <v>0</v>
      </c>
      <c r="AP14" s="5">
        <f t="shared" si="5"/>
        <v>0</v>
      </c>
      <c r="AQ14" s="5">
        <f t="shared" si="6"/>
        <v>0</v>
      </c>
    </row>
    <row r="15" spans="1:43">
      <c r="A15" s="4" t="s">
        <v>19</v>
      </c>
      <c r="B15" s="1">
        <v>1255</v>
      </c>
      <c r="C15" s="1">
        <v>391</v>
      </c>
      <c r="D15" s="1">
        <v>2263</v>
      </c>
      <c r="E15" s="1">
        <v>0</v>
      </c>
      <c r="F15" s="1">
        <v>673</v>
      </c>
      <c r="G15" s="1">
        <v>0</v>
      </c>
      <c r="H15" s="1">
        <v>0</v>
      </c>
      <c r="I15" s="1">
        <v>0</v>
      </c>
      <c r="J15" s="1">
        <v>0</v>
      </c>
      <c r="K15" s="1">
        <v>0</v>
      </c>
      <c r="L15" s="1">
        <v>0</v>
      </c>
      <c r="M15" s="1">
        <v>0</v>
      </c>
      <c r="N15" s="1">
        <v>0</v>
      </c>
      <c r="P15" s="1">
        <v>563</v>
      </c>
      <c r="Q15" s="1">
        <v>529</v>
      </c>
      <c r="R15" s="1">
        <v>1555</v>
      </c>
      <c r="S15" s="1">
        <v>562</v>
      </c>
      <c r="T15" s="1">
        <v>439</v>
      </c>
      <c r="U15" s="1"/>
      <c r="V15" s="1"/>
      <c r="W15" s="1"/>
      <c r="X15" s="1"/>
      <c r="Y15" s="1"/>
      <c r="Z15" s="1"/>
      <c r="AA15" s="1"/>
      <c r="AB15" s="1"/>
      <c r="AC15" s="1">
        <f t="shared" si="7"/>
        <v>3648</v>
      </c>
      <c r="AE15" s="5">
        <f t="shared" si="8"/>
        <v>0.15433114035087719</v>
      </c>
      <c r="AF15" s="5">
        <f t="shared" si="1"/>
        <v>0.14501096491228072</v>
      </c>
      <c r="AG15" s="5">
        <f t="shared" si="1"/>
        <v>0.42626096491228072</v>
      </c>
      <c r="AH15" s="5">
        <f t="shared" si="1"/>
        <v>0.15405701754385964</v>
      </c>
      <c r="AI15" s="5">
        <f t="shared" si="1"/>
        <v>0.12033991228070176</v>
      </c>
      <c r="AJ15" s="5">
        <f t="shared" si="1"/>
        <v>0</v>
      </c>
      <c r="AK15" s="5">
        <f t="shared" si="1"/>
        <v>0</v>
      </c>
      <c r="AL15" s="5">
        <f t="shared" si="1"/>
        <v>0</v>
      </c>
      <c r="AM15" s="5">
        <f t="shared" si="2"/>
        <v>0</v>
      </c>
      <c r="AN15" s="5">
        <f t="shared" si="3"/>
        <v>0</v>
      </c>
      <c r="AO15" s="5">
        <f t="shared" si="4"/>
        <v>0</v>
      </c>
      <c r="AP15" s="5">
        <f t="shared" si="5"/>
        <v>0</v>
      </c>
      <c r="AQ15" s="5">
        <f t="shared" si="6"/>
        <v>0</v>
      </c>
    </row>
    <row r="16" spans="1:43">
      <c r="A16" s="4" t="s">
        <v>20</v>
      </c>
      <c r="B16" s="1">
        <v>2458</v>
      </c>
      <c r="C16" s="1">
        <v>356</v>
      </c>
      <c r="D16" s="1">
        <v>1804</v>
      </c>
      <c r="E16" s="1">
        <v>0</v>
      </c>
      <c r="F16" s="1">
        <v>687</v>
      </c>
      <c r="G16" s="1">
        <v>0</v>
      </c>
      <c r="H16" s="1">
        <v>0</v>
      </c>
      <c r="I16" s="1">
        <v>0</v>
      </c>
      <c r="J16" s="1">
        <v>0</v>
      </c>
      <c r="K16" s="1">
        <v>0</v>
      </c>
      <c r="L16" s="1">
        <v>0</v>
      </c>
      <c r="M16" s="1">
        <v>0</v>
      </c>
      <c r="N16" s="1">
        <v>0</v>
      </c>
      <c r="P16" s="1">
        <v>1385</v>
      </c>
      <c r="Q16" s="1">
        <v>549</v>
      </c>
      <c r="R16" s="1">
        <v>1181</v>
      </c>
      <c r="S16" s="1">
        <v>795</v>
      </c>
      <c r="T16" s="1">
        <v>294</v>
      </c>
      <c r="U16" s="1"/>
      <c r="V16" s="1"/>
      <c r="W16" s="1"/>
      <c r="X16" s="1"/>
      <c r="Y16" s="1"/>
      <c r="Z16" s="1"/>
      <c r="AA16" s="1"/>
      <c r="AB16" s="1"/>
      <c r="AC16" s="1">
        <f t="shared" si="7"/>
        <v>4204</v>
      </c>
      <c r="AE16" s="5">
        <f t="shared" si="8"/>
        <v>0.32944814462416744</v>
      </c>
      <c r="AF16" s="5">
        <f t="shared" si="1"/>
        <v>0.13058991436726927</v>
      </c>
      <c r="AG16" s="5">
        <f t="shared" si="1"/>
        <v>0.28092293054234063</v>
      </c>
      <c r="AH16" s="5">
        <f t="shared" si="1"/>
        <v>0.18910561370123691</v>
      </c>
      <c r="AI16" s="5">
        <f t="shared" si="1"/>
        <v>6.9933396764985722E-2</v>
      </c>
      <c r="AJ16" s="5">
        <f t="shared" si="1"/>
        <v>0</v>
      </c>
      <c r="AK16" s="5">
        <f t="shared" si="1"/>
        <v>0</v>
      </c>
      <c r="AL16" s="5">
        <f t="shared" si="1"/>
        <v>0</v>
      </c>
      <c r="AM16" s="5">
        <f t="shared" ref="AM16" si="9">X16/$AC16</f>
        <v>0</v>
      </c>
      <c r="AN16" s="5">
        <f t="shared" ref="AN16" si="10">Y16/$AC16</f>
        <v>0</v>
      </c>
      <c r="AO16" s="5">
        <f t="shared" ref="AO16" si="11">Z16/$AC16</f>
        <v>0</v>
      </c>
      <c r="AP16" s="5">
        <f t="shared" ref="AP16" si="12">AA16/$AC16</f>
        <v>0</v>
      </c>
      <c r="AQ16" s="5">
        <f t="shared" ref="AQ16" si="13">AB16/$AC16</f>
        <v>0</v>
      </c>
    </row>
    <row r="17" spans="1:43">
      <c r="A17" s="4" t="s">
        <v>21</v>
      </c>
      <c r="B17" s="1">
        <v>2119</v>
      </c>
      <c r="C17" s="1">
        <v>387</v>
      </c>
      <c r="D17" s="1">
        <v>988</v>
      </c>
      <c r="E17" s="1">
        <v>0</v>
      </c>
      <c r="F17" s="1">
        <v>743</v>
      </c>
      <c r="G17" s="1">
        <v>0</v>
      </c>
      <c r="H17" s="1">
        <v>0</v>
      </c>
      <c r="I17" s="1">
        <v>0</v>
      </c>
      <c r="J17" s="1">
        <v>0</v>
      </c>
      <c r="K17" s="1">
        <v>0</v>
      </c>
      <c r="L17" s="1">
        <v>0</v>
      </c>
      <c r="M17" s="1">
        <v>0</v>
      </c>
      <c r="N17" s="1">
        <v>0</v>
      </c>
      <c r="P17" s="1">
        <v>1067</v>
      </c>
      <c r="Q17" s="1">
        <v>496</v>
      </c>
      <c r="R17" s="1">
        <v>383</v>
      </c>
      <c r="S17" s="1">
        <v>633</v>
      </c>
      <c r="T17" s="1">
        <v>236</v>
      </c>
      <c r="U17" s="1"/>
      <c r="V17" s="1"/>
      <c r="W17" s="1"/>
      <c r="X17" s="1"/>
      <c r="Y17" s="1"/>
      <c r="Z17" s="1"/>
      <c r="AA17" s="1"/>
      <c r="AB17" s="1"/>
      <c r="AC17" s="1">
        <f t="shared" si="7"/>
        <v>2815</v>
      </c>
      <c r="AE17" s="5">
        <f t="shared" si="8"/>
        <v>0.37904085257548847</v>
      </c>
      <c r="AF17" s="5">
        <f t="shared" si="1"/>
        <v>0.17619893428063943</v>
      </c>
      <c r="AG17" s="5">
        <f t="shared" si="1"/>
        <v>0.13605683836589699</v>
      </c>
      <c r="AH17" s="5">
        <f t="shared" si="1"/>
        <v>0.22486678507992897</v>
      </c>
      <c r="AI17" s="5">
        <f t="shared" si="1"/>
        <v>8.3836589698046179E-2</v>
      </c>
      <c r="AJ17" s="5">
        <f t="shared" si="1"/>
        <v>0</v>
      </c>
      <c r="AK17" s="5">
        <f t="shared" si="1"/>
        <v>0</v>
      </c>
      <c r="AL17" s="5">
        <f t="shared" ref="AL17:AL29" si="14">W17/$AC17</f>
        <v>0</v>
      </c>
      <c r="AM17" s="5">
        <f t="shared" ref="AM17:AM29" si="15">X17/$AC17</f>
        <v>0</v>
      </c>
      <c r="AN17" s="5">
        <f t="shared" ref="AN17:AN29" si="16">Y17/$AC17</f>
        <v>0</v>
      </c>
      <c r="AO17" s="5">
        <f t="shared" ref="AO17:AO29" si="17">Z17/$AC17</f>
        <v>0</v>
      </c>
      <c r="AP17" s="5">
        <f t="shared" ref="AP17:AP29" si="18">AA17/$AC17</f>
        <v>0</v>
      </c>
      <c r="AQ17" s="5">
        <f t="shared" ref="AQ17:AQ29" si="19">AB17/$AC17</f>
        <v>0</v>
      </c>
    </row>
    <row r="18" spans="1:43">
      <c r="A18" s="4" t="s">
        <v>22</v>
      </c>
      <c r="B18" s="1">
        <v>3020</v>
      </c>
      <c r="C18" s="1">
        <v>281</v>
      </c>
      <c r="D18" s="1">
        <v>1249</v>
      </c>
      <c r="E18" s="1">
        <v>0</v>
      </c>
      <c r="F18" s="1">
        <v>0</v>
      </c>
      <c r="G18" s="1">
        <v>0</v>
      </c>
      <c r="H18" s="1">
        <v>0</v>
      </c>
      <c r="I18" s="1">
        <v>0</v>
      </c>
      <c r="J18" s="1">
        <v>0</v>
      </c>
      <c r="K18" s="1">
        <v>0</v>
      </c>
      <c r="L18" s="1">
        <v>0</v>
      </c>
      <c r="M18" s="1">
        <v>0</v>
      </c>
      <c r="N18" s="1">
        <v>0</v>
      </c>
      <c r="P18" s="1">
        <v>1553</v>
      </c>
      <c r="Q18" s="1">
        <v>293</v>
      </c>
      <c r="R18" s="1">
        <v>686</v>
      </c>
      <c r="S18" s="1">
        <v>1065</v>
      </c>
      <c r="T18" s="1">
        <v>202</v>
      </c>
      <c r="U18" s="1"/>
      <c r="V18" s="1"/>
      <c r="W18" s="1"/>
      <c r="X18" s="1"/>
      <c r="Y18" s="1"/>
      <c r="Z18" s="1"/>
      <c r="AA18" s="1"/>
      <c r="AB18" s="1"/>
      <c r="AC18" s="1">
        <f t="shared" si="7"/>
        <v>3799</v>
      </c>
      <c r="AE18" s="5">
        <f t="shared" si="8"/>
        <v>0.40879178731245064</v>
      </c>
      <c r="AF18" s="5">
        <f t="shared" si="1"/>
        <v>7.712555935772572E-2</v>
      </c>
      <c r="AG18" s="5">
        <f t="shared" si="1"/>
        <v>0.18057383521979467</v>
      </c>
      <c r="AH18" s="5">
        <f t="shared" si="1"/>
        <v>0.2803369307712556</v>
      </c>
      <c r="AI18" s="5">
        <f t="shared" si="1"/>
        <v>5.3171887338773365E-2</v>
      </c>
      <c r="AJ18" s="5">
        <f t="shared" si="1"/>
        <v>0</v>
      </c>
      <c r="AK18" s="5">
        <f t="shared" si="1"/>
        <v>0</v>
      </c>
      <c r="AL18" s="5">
        <f t="shared" si="14"/>
        <v>0</v>
      </c>
      <c r="AM18" s="5">
        <f t="shared" si="15"/>
        <v>0</v>
      </c>
      <c r="AN18" s="5">
        <f t="shared" si="16"/>
        <v>0</v>
      </c>
      <c r="AO18" s="5">
        <f t="shared" si="17"/>
        <v>0</v>
      </c>
      <c r="AP18" s="5">
        <f t="shared" si="18"/>
        <v>0</v>
      </c>
      <c r="AQ18" s="5">
        <f t="shared" si="19"/>
        <v>0</v>
      </c>
    </row>
    <row r="19" spans="1:43">
      <c r="A19" s="4" t="s">
        <v>23</v>
      </c>
      <c r="B19" s="1">
        <v>2345</v>
      </c>
      <c r="C19" s="1">
        <v>517</v>
      </c>
      <c r="D19" s="1">
        <v>946</v>
      </c>
      <c r="E19" s="1">
        <v>0</v>
      </c>
      <c r="F19" s="1">
        <v>0</v>
      </c>
      <c r="G19" s="1">
        <v>0</v>
      </c>
      <c r="H19" s="1">
        <v>0</v>
      </c>
      <c r="I19" s="1">
        <v>918</v>
      </c>
      <c r="J19" s="1">
        <v>0</v>
      </c>
      <c r="K19" s="1">
        <v>0</v>
      </c>
      <c r="L19" s="1">
        <v>0</v>
      </c>
      <c r="M19" s="1">
        <v>0</v>
      </c>
      <c r="N19" s="1">
        <v>0</v>
      </c>
      <c r="P19" s="1">
        <v>1677</v>
      </c>
      <c r="Q19" s="1">
        <v>647</v>
      </c>
      <c r="R19" s="1">
        <v>166</v>
      </c>
      <c r="S19" s="1">
        <v>897</v>
      </c>
      <c r="T19" s="1"/>
      <c r="U19" s="1"/>
      <c r="V19" s="1"/>
      <c r="W19" s="1">
        <v>65</v>
      </c>
      <c r="X19" s="1"/>
      <c r="Y19" s="1"/>
      <c r="Z19" s="1"/>
      <c r="AA19" s="1"/>
      <c r="AB19" s="1"/>
      <c r="AC19" s="1">
        <f t="shared" si="7"/>
        <v>3452</v>
      </c>
      <c r="AE19" s="5">
        <f t="shared" si="8"/>
        <v>0.48580533024333722</v>
      </c>
      <c r="AF19" s="5">
        <f t="shared" si="1"/>
        <v>0.18742757821552722</v>
      </c>
      <c r="AG19" s="5">
        <f t="shared" si="1"/>
        <v>4.8088064889918888E-2</v>
      </c>
      <c r="AH19" s="5">
        <f t="shared" si="1"/>
        <v>0.25984936268829661</v>
      </c>
      <c r="AI19" s="5">
        <f t="shared" si="1"/>
        <v>0</v>
      </c>
      <c r="AJ19" s="5">
        <f t="shared" si="1"/>
        <v>0</v>
      </c>
      <c r="AK19" s="5">
        <f t="shared" si="1"/>
        <v>0</v>
      </c>
      <c r="AL19" s="5">
        <f t="shared" si="14"/>
        <v>1.8829663962920046E-2</v>
      </c>
      <c r="AM19" s="5">
        <f t="shared" si="15"/>
        <v>0</v>
      </c>
      <c r="AN19" s="5">
        <f t="shared" si="16"/>
        <v>0</v>
      </c>
      <c r="AO19" s="5">
        <f t="shared" si="17"/>
        <v>0</v>
      </c>
      <c r="AP19" s="5">
        <f t="shared" si="18"/>
        <v>0</v>
      </c>
      <c r="AQ19" s="5">
        <f t="shared" si="19"/>
        <v>0</v>
      </c>
    </row>
    <row r="20" spans="1:43">
      <c r="A20" s="4" t="s">
        <v>24</v>
      </c>
      <c r="B20" s="1">
        <v>1221</v>
      </c>
      <c r="C20" s="1">
        <v>830</v>
      </c>
      <c r="D20" s="1">
        <v>395</v>
      </c>
      <c r="E20" s="1">
        <v>0</v>
      </c>
      <c r="F20" s="1">
        <v>0</v>
      </c>
      <c r="G20" s="1">
        <v>0</v>
      </c>
      <c r="H20" s="1">
        <v>0</v>
      </c>
      <c r="I20" s="1">
        <v>787</v>
      </c>
      <c r="J20" s="1">
        <v>0</v>
      </c>
      <c r="K20" s="1">
        <v>0</v>
      </c>
      <c r="L20" s="1">
        <v>0</v>
      </c>
      <c r="M20" s="1">
        <v>0</v>
      </c>
      <c r="N20" s="1">
        <v>0</v>
      </c>
      <c r="P20" s="1">
        <v>942</v>
      </c>
      <c r="Q20" s="1">
        <v>885</v>
      </c>
      <c r="R20" s="1"/>
      <c r="S20" s="1">
        <v>628</v>
      </c>
      <c r="T20" s="1"/>
      <c r="U20" s="1"/>
      <c r="V20" s="1"/>
      <c r="W20" s="1">
        <v>99</v>
      </c>
      <c r="X20" s="1"/>
      <c r="Y20" s="1"/>
      <c r="Z20" s="1"/>
      <c r="AA20" s="1"/>
      <c r="AB20" s="1"/>
      <c r="AC20" s="1">
        <f t="shared" si="7"/>
        <v>2554</v>
      </c>
      <c r="AE20" s="5">
        <f t="shared" si="8"/>
        <v>0.36883320281910731</v>
      </c>
      <c r="AF20" s="5">
        <f t="shared" si="1"/>
        <v>0.34651527016444794</v>
      </c>
      <c r="AG20" s="5">
        <f t="shared" si="1"/>
        <v>0</v>
      </c>
      <c r="AH20" s="5">
        <f t="shared" si="1"/>
        <v>0.24588880187940484</v>
      </c>
      <c r="AI20" s="5">
        <f t="shared" si="1"/>
        <v>0</v>
      </c>
      <c r="AJ20" s="5">
        <f t="shared" si="1"/>
        <v>0</v>
      </c>
      <c r="AK20" s="5">
        <f t="shared" si="1"/>
        <v>0</v>
      </c>
      <c r="AL20" s="5">
        <f t="shared" si="14"/>
        <v>3.876272513703994E-2</v>
      </c>
      <c r="AM20" s="5">
        <f t="shared" si="15"/>
        <v>0</v>
      </c>
      <c r="AN20" s="5">
        <f t="shared" si="16"/>
        <v>0</v>
      </c>
      <c r="AO20" s="5">
        <f t="shared" si="17"/>
        <v>0</v>
      </c>
      <c r="AP20" s="5">
        <f t="shared" si="18"/>
        <v>0</v>
      </c>
      <c r="AQ20" s="5">
        <f t="shared" si="19"/>
        <v>0</v>
      </c>
    </row>
    <row r="21" spans="1:43">
      <c r="A21" s="4" t="s">
        <v>25</v>
      </c>
      <c r="B21" s="1">
        <v>1140</v>
      </c>
      <c r="C21" s="1">
        <v>1080</v>
      </c>
      <c r="D21" s="1">
        <v>392</v>
      </c>
      <c r="E21" s="1">
        <v>0</v>
      </c>
      <c r="F21" s="1">
        <v>0</v>
      </c>
      <c r="G21" s="1">
        <v>0</v>
      </c>
      <c r="H21" s="1">
        <v>346</v>
      </c>
      <c r="I21" s="1">
        <v>809</v>
      </c>
      <c r="J21" s="1">
        <v>0</v>
      </c>
      <c r="K21" s="1">
        <v>0</v>
      </c>
      <c r="L21" s="1">
        <v>0</v>
      </c>
      <c r="M21" s="1">
        <v>0</v>
      </c>
      <c r="N21" s="1">
        <v>0</v>
      </c>
      <c r="P21" s="1">
        <v>1088</v>
      </c>
      <c r="Q21" s="1">
        <v>1267</v>
      </c>
      <c r="R21" s="1"/>
      <c r="S21" s="1">
        <v>552</v>
      </c>
      <c r="T21" s="1"/>
      <c r="U21" s="1"/>
      <c r="V21" s="1">
        <v>111</v>
      </c>
      <c r="W21" s="1"/>
      <c r="X21" s="1"/>
      <c r="Y21" s="1"/>
      <c r="Z21" s="1"/>
      <c r="AA21" s="1"/>
      <c r="AB21" s="1"/>
      <c r="AC21" s="1">
        <f t="shared" si="7"/>
        <v>3018</v>
      </c>
      <c r="AE21" s="5">
        <f t="shared" si="8"/>
        <v>0.36050364479787939</v>
      </c>
      <c r="AF21" s="5">
        <f t="shared" si="1"/>
        <v>0.41981444665341283</v>
      </c>
      <c r="AG21" s="5">
        <f t="shared" si="1"/>
        <v>0</v>
      </c>
      <c r="AH21" s="5">
        <f t="shared" si="1"/>
        <v>0.18290258449304175</v>
      </c>
      <c r="AI21" s="5">
        <f t="shared" si="1"/>
        <v>0</v>
      </c>
      <c r="AJ21" s="5">
        <f t="shared" si="1"/>
        <v>0</v>
      </c>
      <c r="AK21" s="5">
        <f t="shared" si="1"/>
        <v>3.6779324055666002E-2</v>
      </c>
      <c r="AL21" s="5">
        <f t="shared" si="14"/>
        <v>0</v>
      </c>
      <c r="AM21" s="5">
        <f t="shared" si="15"/>
        <v>0</v>
      </c>
      <c r="AN21" s="5">
        <f t="shared" si="16"/>
        <v>0</v>
      </c>
      <c r="AO21" s="5">
        <f t="shared" si="17"/>
        <v>0</v>
      </c>
      <c r="AP21" s="5">
        <f t="shared" si="18"/>
        <v>0</v>
      </c>
      <c r="AQ21" s="5">
        <f t="shared" si="19"/>
        <v>0</v>
      </c>
    </row>
    <row r="22" spans="1:43">
      <c r="A22" s="4" t="s">
        <v>26</v>
      </c>
      <c r="B22" s="1">
        <v>2780</v>
      </c>
      <c r="C22" s="1">
        <v>604</v>
      </c>
      <c r="D22" s="1">
        <v>451</v>
      </c>
      <c r="E22" s="1">
        <v>0</v>
      </c>
      <c r="F22" s="1">
        <v>0</v>
      </c>
      <c r="G22" s="1">
        <v>0</v>
      </c>
      <c r="H22" s="1">
        <v>0</v>
      </c>
      <c r="I22" s="1">
        <v>1020</v>
      </c>
      <c r="J22" s="1">
        <v>0</v>
      </c>
      <c r="K22" s="1">
        <v>0</v>
      </c>
      <c r="L22" s="1">
        <v>0</v>
      </c>
      <c r="M22" s="1">
        <v>0</v>
      </c>
      <c r="N22" s="1">
        <v>0</v>
      </c>
      <c r="P22" s="1">
        <v>2067</v>
      </c>
      <c r="Q22" s="1">
        <v>688</v>
      </c>
      <c r="R22" s="1"/>
      <c r="S22" s="1">
        <v>990</v>
      </c>
      <c r="T22" s="1"/>
      <c r="U22" s="1"/>
      <c r="V22" s="1"/>
      <c r="W22" s="1">
        <v>136</v>
      </c>
      <c r="X22" s="1"/>
      <c r="Y22" s="1"/>
      <c r="Z22" s="1"/>
      <c r="AA22" s="1"/>
      <c r="AB22" s="1"/>
      <c r="AC22" s="1">
        <f t="shared" si="7"/>
        <v>3881</v>
      </c>
      <c r="AE22" s="5">
        <f t="shared" si="8"/>
        <v>0.53259469208966759</v>
      </c>
      <c r="AF22" s="5">
        <f t="shared" si="8"/>
        <v>0.17727389847977326</v>
      </c>
      <c r="AG22" s="5">
        <f t="shared" si="8"/>
        <v>0</v>
      </c>
      <c r="AH22" s="5">
        <f t="shared" si="8"/>
        <v>0.25508889461479001</v>
      </c>
      <c r="AI22" s="5">
        <f t="shared" si="8"/>
        <v>0</v>
      </c>
      <c r="AJ22" s="5">
        <f t="shared" si="8"/>
        <v>0</v>
      </c>
      <c r="AK22" s="5">
        <f t="shared" si="8"/>
        <v>0</v>
      </c>
      <c r="AL22" s="5">
        <f t="shared" si="14"/>
        <v>3.504251481576913E-2</v>
      </c>
      <c r="AM22" s="5">
        <f t="shared" si="15"/>
        <v>0</v>
      </c>
      <c r="AN22" s="5">
        <f t="shared" si="16"/>
        <v>0</v>
      </c>
      <c r="AO22" s="5">
        <f t="shared" si="17"/>
        <v>0</v>
      </c>
      <c r="AP22" s="5">
        <f t="shared" si="18"/>
        <v>0</v>
      </c>
      <c r="AQ22" s="5">
        <f t="shared" si="19"/>
        <v>0</v>
      </c>
    </row>
    <row r="23" spans="1:43">
      <c r="A23" s="4" t="s">
        <v>27</v>
      </c>
      <c r="B23" s="1">
        <v>1873</v>
      </c>
      <c r="C23" s="1">
        <v>1030</v>
      </c>
      <c r="D23" s="1">
        <v>698</v>
      </c>
      <c r="E23" s="1">
        <v>0</v>
      </c>
      <c r="F23" s="1">
        <v>0</v>
      </c>
      <c r="G23" s="1">
        <v>0</v>
      </c>
      <c r="H23" s="1">
        <v>0</v>
      </c>
      <c r="I23" s="1">
        <v>1263</v>
      </c>
      <c r="J23" s="1">
        <v>0</v>
      </c>
      <c r="K23" s="1">
        <v>0</v>
      </c>
      <c r="L23" s="1">
        <v>0</v>
      </c>
      <c r="M23" s="1">
        <v>0</v>
      </c>
      <c r="N23" s="1">
        <v>0</v>
      </c>
      <c r="P23" s="1">
        <v>1560</v>
      </c>
      <c r="Q23" s="1">
        <v>1095</v>
      </c>
      <c r="R23" s="1"/>
      <c r="S23" s="1">
        <v>112</v>
      </c>
      <c r="T23" s="1"/>
      <c r="U23" s="1"/>
      <c r="V23" s="1"/>
      <c r="W23" s="1">
        <v>84</v>
      </c>
      <c r="X23" s="1"/>
      <c r="Y23" s="1"/>
      <c r="Z23" s="1"/>
      <c r="AA23" s="1"/>
      <c r="AB23" s="1"/>
      <c r="AC23" s="1">
        <f t="shared" si="7"/>
        <v>2851</v>
      </c>
      <c r="AE23" s="5">
        <f t="shared" si="8"/>
        <v>0.54717642932304456</v>
      </c>
      <c r="AF23" s="5">
        <f t="shared" si="8"/>
        <v>0.38407576289021395</v>
      </c>
      <c r="AG23" s="5">
        <f t="shared" si="8"/>
        <v>0</v>
      </c>
      <c r="AH23" s="5">
        <f t="shared" si="8"/>
        <v>3.9284461592423714E-2</v>
      </c>
      <c r="AI23" s="5">
        <f t="shared" si="8"/>
        <v>0</v>
      </c>
      <c r="AJ23" s="5">
        <f t="shared" si="8"/>
        <v>0</v>
      </c>
      <c r="AK23" s="5">
        <f t="shared" si="8"/>
        <v>0</v>
      </c>
      <c r="AL23" s="5">
        <f t="shared" si="14"/>
        <v>2.9463346194317782E-2</v>
      </c>
      <c r="AM23" s="5">
        <f t="shared" si="15"/>
        <v>0</v>
      </c>
      <c r="AN23" s="5">
        <f t="shared" si="16"/>
        <v>0</v>
      </c>
      <c r="AO23" s="5">
        <f t="shared" si="17"/>
        <v>0</v>
      </c>
      <c r="AP23" s="5">
        <f t="shared" si="18"/>
        <v>0</v>
      </c>
      <c r="AQ23" s="5">
        <f t="shared" si="19"/>
        <v>0</v>
      </c>
    </row>
    <row r="24" spans="1:43">
      <c r="A24" s="4" t="s">
        <v>28</v>
      </c>
      <c r="B24" s="1">
        <v>3914</v>
      </c>
      <c r="C24" s="1">
        <v>2420</v>
      </c>
      <c r="D24" s="1">
        <v>2592</v>
      </c>
      <c r="E24" s="1">
        <v>0</v>
      </c>
      <c r="F24" s="1">
        <v>0</v>
      </c>
      <c r="G24" s="1">
        <v>0</v>
      </c>
      <c r="H24" s="1">
        <v>0</v>
      </c>
      <c r="I24" s="1">
        <v>0</v>
      </c>
      <c r="J24" s="1">
        <v>0</v>
      </c>
      <c r="K24" s="1">
        <v>0</v>
      </c>
      <c r="L24" s="1">
        <v>0</v>
      </c>
      <c r="M24" s="1">
        <v>0</v>
      </c>
      <c r="N24" s="1">
        <v>0</v>
      </c>
      <c r="P24" s="1">
        <v>2670</v>
      </c>
      <c r="Q24" s="1">
        <v>2983</v>
      </c>
      <c r="R24" s="1">
        <v>587</v>
      </c>
      <c r="S24" s="1">
        <v>2081</v>
      </c>
      <c r="T24" s="1"/>
      <c r="U24" s="1"/>
      <c r="V24" s="1"/>
      <c r="W24" s="1"/>
      <c r="X24" s="1"/>
      <c r="Y24" s="1"/>
      <c r="Z24" s="1"/>
      <c r="AA24" s="1"/>
      <c r="AB24" s="1"/>
      <c r="AC24" s="1">
        <f t="shared" si="7"/>
        <v>8321</v>
      </c>
      <c r="AE24" s="5">
        <f t="shared" si="8"/>
        <v>0.32087489484436965</v>
      </c>
      <c r="AF24" s="5">
        <f t="shared" si="8"/>
        <v>0.35849056603773582</v>
      </c>
      <c r="AG24" s="5">
        <f t="shared" si="8"/>
        <v>7.0544405720466288E-2</v>
      </c>
      <c r="AH24" s="5">
        <f t="shared" si="8"/>
        <v>0.25009013339742819</v>
      </c>
      <c r="AI24" s="5">
        <f t="shared" si="8"/>
        <v>0</v>
      </c>
      <c r="AJ24" s="5">
        <f t="shared" si="8"/>
        <v>0</v>
      </c>
      <c r="AK24" s="5">
        <f t="shared" si="8"/>
        <v>0</v>
      </c>
      <c r="AL24" s="5">
        <f t="shared" si="14"/>
        <v>0</v>
      </c>
      <c r="AM24" s="5">
        <f t="shared" si="15"/>
        <v>0</v>
      </c>
      <c r="AN24" s="5">
        <f t="shared" si="16"/>
        <v>0</v>
      </c>
      <c r="AO24" s="5">
        <f t="shared" si="17"/>
        <v>0</v>
      </c>
      <c r="AP24" s="5">
        <f t="shared" si="18"/>
        <v>0</v>
      </c>
      <c r="AQ24" s="5">
        <f t="shared" si="19"/>
        <v>0</v>
      </c>
    </row>
    <row r="25" spans="1:43">
      <c r="A25" s="4" t="s">
        <v>30</v>
      </c>
      <c r="B25" s="1">
        <v>2825</v>
      </c>
      <c r="C25" s="1">
        <v>1894</v>
      </c>
      <c r="D25" s="1">
        <v>1732</v>
      </c>
      <c r="E25" s="1">
        <v>0</v>
      </c>
      <c r="F25" s="1">
        <v>0</v>
      </c>
      <c r="G25" s="1">
        <v>0</v>
      </c>
      <c r="H25" s="1">
        <v>0</v>
      </c>
      <c r="I25" s="1">
        <v>0</v>
      </c>
      <c r="J25" s="1">
        <v>0</v>
      </c>
      <c r="K25" s="1">
        <v>0</v>
      </c>
      <c r="L25" s="1">
        <v>0</v>
      </c>
      <c r="M25" s="1">
        <v>0</v>
      </c>
      <c r="N25" s="1">
        <v>0</v>
      </c>
      <c r="P25" s="1">
        <v>1666</v>
      </c>
      <c r="Q25" s="1">
        <v>2353</v>
      </c>
      <c r="R25" s="1">
        <v>334</v>
      </c>
      <c r="S25" s="1">
        <v>1850</v>
      </c>
      <c r="T25" s="1"/>
      <c r="U25" s="1"/>
      <c r="V25" s="1"/>
      <c r="W25" s="1"/>
      <c r="X25" s="1"/>
      <c r="Y25" s="1"/>
      <c r="Z25" s="1"/>
      <c r="AA25" s="1"/>
      <c r="AB25" s="1"/>
      <c r="AC25" s="1">
        <f t="shared" si="7"/>
        <v>6203</v>
      </c>
      <c r="AE25" s="5">
        <f t="shared" si="8"/>
        <v>0.26857971949056908</v>
      </c>
      <c r="AF25" s="5">
        <f t="shared" si="8"/>
        <v>0.3793325810091891</v>
      </c>
      <c r="AG25" s="5">
        <f t="shared" si="8"/>
        <v>5.3844913751410609E-2</v>
      </c>
      <c r="AH25" s="5">
        <f t="shared" si="8"/>
        <v>0.29824278574883123</v>
      </c>
      <c r="AI25" s="5">
        <f t="shared" si="8"/>
        <v>0</v>
      </c>
      <c r="AJ25" s="5">
        <f t="shared" si="8"/>
        <v>0</v>
      </c>
      <c r="AK25" s="5">
        <f t="shared" si="8"/>
        <v>0</v>
      </c>
      <c r="AL25" s="5">
        <f t="shared" si="14"/>
        <v>0</v>
      </c>
      <c r="AM25" s="5">
        <f t="shared" si="15"/>
        <v>0</v>
      </c>
      <c r="AN25" s="5">
        <f t="shared" si="16"/>
        <v>0</v>
      </c>
      <c r="AO25" s="5">
        <f t="shared" si="17"/>
        <v>0</v>
      </c>
      <c r="AP25" s="5">
        <f t="shared" si="18"/>
        <v>0</v>
      </c>
      <c r="AQ25" s="5">
        <f t="shared" si="19"/>
        <v>0</v>
      </c>
    </row>
    <row r="26" spans="1:43">
      <c r="A26" s="4" t="s">
        <v>37</v>
      </c>
      <c r="B26" s="1">
        <v>3713</v>
      </c>
      <c r="C26" s="1">
        <v>2321</v>
      </c>
      <c r="D26" s="1">
        <v>1010</v>
      </c>
      <c r="E26" s="1">
        <v>0</v>
      </c>
      <c r="F26" s="1">
        <v>1236</v>
      </c>
      <c r="G26" s="1">
        <v>899</v>
      </c>
      <c r="H26" s="1">
        <v>0</v>
      </c>
      <c r="I26" s="1">
        <v>1425</v>
      </c>
      <c r="J26" s="1">
        <v>0</v>
      </c>
      <c r="K26" s="1">
        <v>0</v>
      </c>
      <c r="L26" s="1">
        <v>0</v>
      </c>
      <c r="M26" s="1">
        <v>0</v>
      </c>
      <c r="N26" s="1">
        <v>0</v>
      </c>
      <c r="P26" s="1">
        <v>2786</v>
      </c>
      <c r="Q26" s="1">
        <v>3659</v>
      </c>
      <c r="R26" s="1">
        <v>380</v>
      </c>
      <c r="S26" s="1">
        <v>2342</v>
      </c>
      <c r="T26" s="1"/>
      <c r="U26" s="1">
        <v>265</v>
      </c>
      <c r="V26" s="1"/>
      <c r="W26" s="1">
        <v>663</v>
      </c>
      <c r="X26" s="1"/>
      <c r="Y26" s="1"/>
      <c r="Z26" s="1"/>
      <c r="AA26" s="1"/>
      <c r="AB26" s="1"/>
      <c r="AC26" s="1">
        <f t="shared" si="7"/>
        <v>10095</v>
      </c>
      <c r="AE26" s="5">
        <f t="shared" si="8"/>
        <v>0.27597820703318476</v>
      </c>
      <c r="AF26" s="5">
        <f t="shared" si="8"/>
        <v>0.36245666171371965</v>
      </c>
      <c r="AG26" s="5">
        <f t="shared" si="8"/>
        <v>3.7642397226349676E-2</v>
      </c>
      <c r="AH26" s="5">
        <f t="shared" si="8"/>
        <v>0.23199603764239723</v>
      </c>
      <c r="AI26" s="5">
        <f t="shared" si="8"/>
        <v>0</v>
      </c>
      <c r="AJ26" s="5">
        <f t="shared" si="8"/>
        <v>2.6250619118375434E-2</v>
      </c>
      <c r="AK26" s="5">
        <f t="shared" si="8"/>
        <v>0</v>
      </c>
      <c r="AL26" s="5">
        <f t="shared" si="14"/>
        <v>6.5676077265973257E-2</v>
      </c>
      <c r="AM26" s="5">
        <f t="shared" si="15"/>
        <v>0</v>
      </c>
      <c r="AN26" s="5">
        <f t="shared" si="16"/>
        <v>0</v>
      </c>
      <c r="AO26" s="5">
        <f t="shared" si="17"/>
        <v>0</v>
      </c>
      <c r="AP26" s="5">
        <f t="shared" si="18"/>
        <v>0</v>
      </c>
      <c r="AQ26" s="5">
        <f t="shared" si="19"/>
        <v>0</v>
      </c>
    </row>
    <row r="27" spans="1:43">
      <c r="A27" s="4" t="s">
        <v>51</v>
      </c>
      <c r="B27" s="1">
        <v>2253</v>
      </c>
      <c r="C27" s="1">
        <v>1008</v>
      </c>
      <c r="D27" s="1">
        <v>505</v>
      </c>
      <c r="E27" s="1">
        <v>0</v>
      </c>
      <c r="F27" s="1">
        <v>361</v>
      </c>
      <c r="G27" s="1">
        <v>0</v>
      </c>
      <c r="H27" s="1">
        <v>0</v>
      </c>
      <c r="I27" s="1">
        <v>432</v>
      </c>
      <c r="J27" s="1">
        <v>0</v>
      </c>
      <c r="K27" s="1">
        <v>0</v>
      </c>
      <c r="L27" s="1">
        <v>0</v>
      </c>
      <c r="M27" s="1">
        <v>0</v>
      </c>
      <c r="N27" s="1">
        <v>0</v>
      </c>
      <c r="P27" s="1">
        <v>1869</v>
      </c>
      <c r="Q27" s="1">
        <v>1112</v>
      </c>
      <c r="R27" s="1">
        <v>158</v>
      </c>
      <c r="S27" s="1">
        <v>803</v>
      </c>
      <c r="T27" s="1">
        <v>118</v>
      </c>
      <c r="U27" s="1"/>
      <c r="V27" s="1"/>
      <c r="W27" s="1">
        <v>31</v>
      </c>
      <c r="X27" s="1"/>
      <c r="Y27" s="1"/>
      <c r="Z27" s="1"/>
      <c r="AA27" s="1"/>
      <c r="AB27" s="1"/>
      <c r="AC27" s="1">
        <f t="shared" si="7"/>
        <v>4091</v>
      </c>
      <c r="AE27" s="5">
        <f t="shared" si="8"/>
        <v>0.45685651429968221</v>
      </c>
      <c r="AF27" s="5">
        <f t="shared" si="8"/>
        <v>0.27181618186262529</v>
      </c>
      <c r="AG27" s="5">
        <f t="shared" si="8"/>
        <v>3.8621363969689564E-2</v>
      </c>
      <c r="AH27" s="5">
        <f t="shared" si="8"/>
        <v>0.19628452701051088</v>
      </c>
      <c r="AI27" s="5">
        <f t="shared" si="8"/>
        <v>2.8843803471033977E-2</v>
      </c>
      <c r="AJ27" s="5">
        <f t="shared" si="8"/>
        <v>0</v>
      </c>
      <c r="AK27" s="5">
        <f t="shared" si="8"/>
        <v>0</v>
      </c>
      <c r="AL27" s="5">
        <f t="shared" si="14"/>
        <v>7.577609386458079E-3</v>
      </c>
      <c r="AM27" s="5">
        <f t="shared" si="15"/>
        <v>0</v>
      </c>
      <c r="AN27" s="5">
        <f t="shared" si="16"/>
        <v>0</v>
      </c>
      <c r="AO27" s="5">
        <f t="shared" si="17"/>
        <v>0</v>
      </c>
      <c r="AP27" s="5">
        <f t="shared" si="18"/>
        <v>0</v>
      </c>
      <c r="AQ27" s="5">
        <f t="shared" si="19"/>
        <v>0</v>
      </c>
    </row>
    <row r="28" spans="1:43">
      <c r="A28" s="4" t="s">
        <v>53</v>
      </c>
      <c r="B28" s="1">
        <v>3254</v>
      </c>
      <c r="C28" s="1">
        <v>396</v>
      </c>
      <c r="D28" s="1">
        <v>1254</v>
      </c>
      <c r="E28" s="1">
        <v>0</v>
      </c>
      <c r="F28" s="1">
        <v>357</v>
      </c>
      <c r="G28" s="1">
        <v>0</v>
      </c>
      <c r="H28" s="1">
        <v>0</v>
      </c>
      <c r="I28" s="1">
        <v>434</v>
      </c>
      <c r="J28" s="1">
        <v>0</v>
      </c>
      <c r="K28" s="1">
        <v>0</v>
      </c>
      <c r="L28" s="1">
        <v>0</v>
      </c>
      <c r="M28" s="1">
        <v>0</v>
      </c>
      <c r="N28" s="1">
        <v>0</v>
      </c>
      <c r="P28" s="1">
        <v>1856</v>
      </c>
      <c r="Q28" s="1">
        <v>635</v>
      </c>
      <c r="R28" s="1">
        <v>315</v>
      </c>
      <c r="S28" s="1">
        <v>1098</v>
      </c>
      <c r="T28" s="1">
        <v>123</v>
      </c>
      <c r="U28" s="1"/>
      <c r="V28" s="1"/>
      <c r="W28" s="1">
        <v>42</v>
      </c>
      <c r="X28" s="1"/>
      <c r="Y28" s="1"/>
      <c r="Z28" s="1"/>
      <c r="AA28" s="1"/>
      <c r="AB28" s="1"/>
      <c r="AC28" s="1">
        <f t="shared" si="7"/>
        <v>4069</v>
      </c>
      <c r="AE28" s="5">
        <f t="shared" si="8"/>
        <v>0.45613172769722288</v>
      </c>
      <c r="AF28" s="5">
        <f t="shared" si="8"/>
        <v>0.15605799950847873</v>
      </c>
      <c r="AG28" s="5">
        <f t="shared" si="8"/>
        <v>7.741459818137135E-2</v>
      </c>
      <c r="AH28" s="5">
        <f t="shared" si="8"/>
        <v>0.26984517080363724</v>
      </c>
      <c r="AI28" s="5">
        <f t="shared" si="8"/>
        <v>3.0228557385106904E-2</v>
      </c>
      <c r="AJ28" s="5">
        <f t="shared" si="8"/>
        <v>0</v>
      </c>
      <c r="AK28" s="5">
        <f t="shared" si="8"/>
        <v>0</v>
      </c>
      <c r="AL28" s="5">
        <f t="shared" si="14"/>
        <v>1.0321946424182845E-2</v>
      </c>
      <c r="AM28" s="5">
        <f t="shared" si="15"/>
        <v>0</v>
      </c>
      <c r="AN28" s="5">
        <f t="shared" si="16"/>
        <v>0</v>
      </c>
      <c r="AO28" s="5">
        <f t="shared" si="17"/>
        <v>0</v>
      </c>
      <c r="AP28" s="5">
        <f t="shared" si="18"/>
        <v>0</v>
      </c>
      <c r="AQ28" s="5">
        <f t="shared" si="19"/>
        <v>0</v>
      </c>
    </row>
    <row r="29" spans="1:43">
      <c r="A29" s="4" t="s">
        <v>54</v>
      </c>
      <c r="B29" s="1">
        <v>3126</v>
      </c>
      <c r="C29" s="1">
        <v>323</v>
      </c>
      <c r="D29" s="1">
        <v>682</v>
      </c>
      <c r="E29" s="1">
        <v>0</v>
      </c>
      <c r="F29" s="1">
        <v>475</v>
      </c>
      <c r="G29" s="1">
        <v>0</v>
      </c>
      <c r="H29" s="1">
        <v>0</v>
      </c>
      <c r="I29" s="1">
        <v>442</v>
      </c>
      <c r="J29" s="1">
        <v>0</v>
      </c>
      <c r="K29" s="1">
        <v>0</v>
      </c>
      <c r="L29" s="1">
        <v>0</v>
      </c>
      <c r="M29" s="1">
        <v>0</v>
      </c>
      <c r="N29" s="1">
        <v>0</v>
      </c>
      <c r="P29" s="1">
        <v>1949</v>
      </c>
      <c r="Q29" s="1">
        <v>319</v>
      </c>
      <c r="R29" s="1">
        <v>186</v>
      </c>
      <c r="S29" s="1">
        <v>844</v>
      </c>
      <c r="T29" s="1">
        <v>194</v>
      </c>
      <c r="U29" s="1"/>
      <c r="V29" s="1"/>
      <c r="W29" s="1">
        <v>37</v>
      </c>
      <c r="X29" s="1"/>
      <c r="Y29" s="1"/>
      <c r="Z29" s="1"/>
      <c r="AA29" s="1"/>
      <c r="AB29" s="1"/>
      <c r="AC29" s="1">
        <f t="shared" si="7"/>
        <v>3529</v>
      </c>
      <c r="AE29" s="5">
        <f t="shared" si="8"/>
        <v>0.55228109946160386</v>
      </c>
      <c r="AF29" s="5">
        <f t="shared" si="8"/>
        <v>9.039387928591669E-2</v>
      </c>
      <c r="AG29" s="5">
        <f t="shared" si="8"/>
        <v>5.2706149050722587E-2</v>
      </c>
      <c r="AH29" s="5">
        <f t="shared" si="8"/>
        <v>0.23916123547747237</v>
      </c>
      <c r="AI29" s="5">
        <f t="shared" si="8"/>
        <v>5.497308019268915E-2</v>
      </c>
      <c r="AJ29" s="5">
        <f t="shared" si="8"/>
        <v>0</v>
      </c>
      <c r="AK29" s="5">
        <f t="shared" si="8"/>
        <v>0</v>
      </c>
      <c r="AL29" s="5">
        <f t="shared" si="14"/>
        <v>1.0484556531595354E-2</v>
      </c>
      <c r="AM29" s="5">
        <f t="shared" si="15"/>
        <v>0</v>
      </c>
      <c r="AN29" s="5">
        <f t="shared" si="16"/>
        <v>0</v>
      </c>
      <c r="AO29" s="5">
        <f t="shared" si="17"/>
        <v>0</v>
      </c>
      <c r="AP29" s="5">
        <f t="shared" si="18"/>
        <v>0</v>
      </c>
      <c r="AQ29" s="5">
        <f t="shared" si="19"/>
        <v>0</v>
      </c>
    </row>
    <row r="30" spans="1:43">
      <c r="A30" s="4" t="s">
        <v>57</v>
      </c>
      <c r="B30" s="1">
        <v>3174</v>
      </c>
      <c r="C30" s="1">
        <v>3317</v>
      </c>
      <c r="D30" s="1">
        <v>1208</v>
      </c>
      <c r="E30" s="1">
        <v>0</v>
      </c>
      <c r="F30" s="1">
        <v>1171</v>
      </c>
      <c r="G30" s="1">
        <v>0</v>
      </c>
      <c r="H30" s="1">
        <v>0</v>
      </c>
      <c r="I30" s="1">
        <v>1178</v>
      </c>
      <c r="J30" s="1">
        <v>0</v>
      </c>
      <c r="K30" s="1">
        <v>0</v>
      </c>
      <c r="L30" s="1">
        <v>0</v>
      </c>
      <c r="M30" s="1">
        <v>0</v>
      </c>
      <c r="N30" s="1">
        <v>0</v>
      </c>
      <c r="P30" s="1">
        <v>2041</v>
      </c>
      <c r="Q30" s="1">
        <v>3884</v>
      </c>
      <c r="R30" s="1"/>
      <c r="S30" s="1">
        <v>2104</v>
      </c>
      <c r="T30" s="1"/>
      <c r="U30" s="1"/>
      <c r="V30" s="1"/>
      <c r="W30" s="1">
        <v>748</v>
      </c>
      <c r="X30" s="1"/>
      <c r="Y30" s="1"/>
      <c r="Z30" s="1"/>
      <c r="AA30" s="1"/>
      <c r="AB30" s="1"/>
      <c r="AC30" s="1">
        <f>SUM(P30:AB30)</f>
        <v>8777</v>
      </c>
      <c r="AE30" s="5">
        <f t="shared" ref="AE30:AE47" si="20">P30/$AC30</f>
        <v>0.23253959211575709</v>
      </c>
      <c r="AF30" s="5">
        <f t="shared" ref="AF30:AF47" si="21">Q30/$AC30</f>
        <v>0.44252022331092628</v>
      </c>
      <c r="AG30" s="5">
        <f t="shared" ref="AG30:AG47" si="22">R30/$AC30</f>
        <v>0</v>
      </c>
      <c r="AH30" s="5">
        <f t="shared" ref="AH30:AH47" si="23">S30/$AC30</f>
        <v>0.23971744331776235</v>
      </c>
      <c r="AI30" s="5">
        <f t="shared" ref="AI30:AI47" si="24">T30/$AC30</f>
        <v>0</v>
      </c>
      <c r="AJ30" s="5">
        <f t="shared" ref="AJ30:AJ47" si="25">U30/$AC30</f>
        <v>0</v>
      </c>
      <c r="AK30" s="5">
        <f t="shared" ref="AK30:AK47" si="26">V30/$AC30</f>
        <v>0</v>
      </c>
      <c r="AL30" s="5">
        <f t="shared" ref="AL30:AL47" si="27">W30/$AC30</f>
        <v>8.5222741255554291E-2</v>
      </c>
      <c r="AM30" s="5">
        <f t="shared" ref="AM30:AM47" si="28">X30/$AC30</f>
        <v>0</v>
      </c>
      <c r="AN30" s="5">
        <f t="shared" ref="AN30:AN47" si="29">Y30/$AC30</f>
        <v>0</v>
      </c>
      <c r="AO30" s="5">
        <f t="shared" ref="AO30:AO47" si="30">Z30/$AC30</f>
        <v>0</v>
      </c>
      <c r="AP30" s="5">
        <f t="shared" ref="AP30:AP47" si="31">AA30/$AC30</f>
        <v>0</v>
      </c>
      <c r="AQ30" s="5">
        <f t="shared" ref="AQ30:AQ47" si="32">AB30/$AC30</f>
        <v>0</v>
      </c>
    </row>
    <row r="31" spans="1:43">
      <c r="A31" s="4" t="s">
        <v>60</v>
      </c>
      <c r="B31" s="1">
        <v>3038</v>
      </c>
      <c r="C31" s="1">
        <v>728</v>
      </c>
      <c r="D31" s="1">
        <v>1542</v>
      </c>
      <c r="E31" s="1">
        <v>0</v>
      </c>
      <c r="F31" s="1">
        <v>0</v>
      </c>
      <c r="G31" s="1">
        <v>0</v>
      </c>
      <c r="H31" s="1">
        <v>0</v>
      </c>
      <c r="I31" s="1">
        <v>0</v>
      </c>
      <c r="J31" s="1">
        <v>0</v>
      </c>
      <c r="K31" s="1">
        <v>0</v>
      </c>
      <c r="L31" s="1">
        <v>0</v>
      </c>
      <c r="M31" s="1">
        <v>0</v>
      </c>
      <c r="N31" s="1">
        <v>0</v>
      </c>
      <c r="P31" s="1">
        <v>2093</v>
      </c>
      <c r="Q31" s="1">
        <v>983</v>
      </c>
      <c r="R31" s="1">
        <v>381</v>
      </c>
      <c r="S31" s="1">
        <v>1173</v>
      </c>
      <c r="T31" s="1"/>
      <c r="U31" s="1"/>
      <c r="V31" s="1"/>
      <c r="W31" s="1"/>
      <c r="X31" s="1"/>
      <c r="Y31" s="1"/>
      <c r="Z31" s="1"/>
      <c r="AA31" s="1"/>
      <c r="AB31" s="1"/>
      <c r="AC31" s="1">
        <f t="shared" si="7"/>
        <v>4630</v>
      </c>
      <c r="AE31" s="5">
        <f t="shared" si="20"/>
        <v>0.45205183585313174</v>
      </c>
      <c r="AF31" s="5">
        <f t="shared" si="21"/>
        <v>0.2123110151187905</v>
      </c>
      <c r="AG31" s="5">
        <f t="shared" si="22"/>
        <v>8.2289416846652266E-2</v>
      </c>
      <c r="AH31" s="5">
        <f t="shared" si="23"/>
        <v>0.25334773218142548</v>
      </c>
      <c r="AI31" s="5">
        <f t="shared" si="24"/>
        <v>0</v>
      </c>
      <c r="AJ31" s="5">
        <f t="shared" si="25"/>
        <v>0</v>
      </c>
      <c r="AK31" s="5">
        <f t="shared" si="26"/>
        <v>0</v>
      </c>
      <c r="AL31" s="5">
        <f t="shared" si="27"/>
        <v>0</v>
      </c>
      <c r="AM31" s="5">
        <f t="shared" si="28"/>
        <v>0</v>
      </c>
      <c r="AN31" s="5">
        <f t="shared" si="29"/>
        <v>0</v>
      </c>
      <c r="AO31" s="5">
        <f t="shared" si="30"/>
        <v>0</v>
      </c>
      <c r="AP31" s="5">
        <f t="shared" si="31"/>
        <v>0</v>
      </c>
      <c r="AQ31" s="5">
        <f t="shared" si="32"/>
        <v>0</v>
      </c>
    </row>
    <row r="32" spans="1:43">
      <c r="A32" s="4" t="s">
        <v>61</v>
      </c>
      <c r="B32" s="1">
        <v>3273</v>
      </c>
      <c r="C32" s="1">
        <v>311</v>
      </c>
      <c r="D32" s="1">
        <v>1164</v>
      </c>
      <c r="E32" s="1">
        <v>0</v>
      </c>
      <c r="F32" s="1">
        <v>545</v>
      </c>
      <c r="G32" s="1">
        <v>0</v>
      </c>
      <c r="H32" s="1">
        <v>0</v>
      </c>
      <c r="I32" s="1">
        <v>254</v>
      </c>
      <c r="J32" s="1">
        <v>0</v>
      </c>
      <c r="K32" s="1">
        <v>0</v>
      </c>
      <c r="L32" s="1">
        <v>0</v>
      </c>
      <c r="M32" s="1">
        <v>0</v>
      </c>
      <c r="N32" s="1">
        <v>0</v>
      </c>
      <c r="P32" s="1">
        <v>2171</v>
      </c>
      <c r="Q32" s="1">
        <v>389</v>
      </c>
      <c r="R32" s="1">
        <v>578</v>
      </c>
      <c r="S32" s="1">
        <v>603</v>
      </c>
      <c r="T32" s="1"/>
      <c r="U32" s="1">
        <v>112</v>
      </c>
      <c r="V32" s="1"/>
      <c r="W32" s="1">
        <v>48</v>
      </c>
      <c r="X32" s="1"/>
      <c r="Y32" s="1"/>
      <c r="Z32" s="1"/>
      <c r="AA32" s="1"/>
      <c r="AB32" s="1"/>
      <c r="AC32" s="1">
        <f t="shared" si="7"/>
        <v>3901</v>
      </c>
      <c r="AE32" s="5">
        <f t="shared" si="20"/>
        <v>0.55652396821327865</v>
      </c>
      <c r="AF32" s="5">
        <f t="shared" si="21"/>
        <v>9.9718021020251221E-2</v>
      </c>
      <c r="AG32" s="5">
        <f t="shared" si="22"/>
        <v>0.14816713663163292</v>
      </c>
      <c r="AH32" s="5">
        <f t="shared" si="23"/>
        <v>0.15457574980774161</v>
      </c>
      <c r="AI32" s="5">
        <f t="shared" si="24"/>
        <v>0</v>
      </c>
      <c r="AJ32" s="5">
        <f t="shared" si="25"/>
        <v>2.8710587028966932E-2</v>
      </c>
      <c r="AK32" s="5">
        <f t="shared" si="26"/>
        <v>0</v>
      </c>
      <c r="AL32" s="5">
        <f t="shared" si="27"/>
        <v>1.2304537298128686E-2</v>
      </c>
      <c r="AM32" s="5">
        <f t="shared" si="28"/>
        <v>0</v>
      </c>
      <c r="AN32" s="5">
        <f t="shared" si="29"/>
        <v>0</v>
      </c>
      <c r="AO32" s="5">
        <f t="shared" si="30"/>
        <v>0</v>
      </c>
      <c r="AP32" s="5">
        <f t="shared" si="31"/>
        <v>0</v>
      </c>
      <c r="AQ32" s="5">
        <f t="shared" si="32"/>
        <v>0</v>
      </c>
    </row>
    <row r="33" spans="1:43">
      <c r="A33" s="4" t="s">
        <v>62</v>
      </c>
      <c r="B33" s="1">
        <v>2575</v>
      </c>
      <c r="C33" s="1">
        <v>219</v>
      </c>
      <c r="D33" s="1">
        <v>1170</v>
      </c>
      <c r="E33" s="1">
        <v>0</v>
      </c>
      <c r="F33" s="1">
        <v>442</v>
      </c>
      <c r="G33" s="1">
        <v>0</v>
      </c>
      <c r="H33" s="1">
        <v>0</v>
      </c>
      <c r="I33" s="1">
        <v>553</v>
      </c>
      <c r="J33" s="1">
        <v>0</v>
      </c>
      <c r="K33" s="1">
        <v>0</v>
      </c>
      <c r="L33" s="1">
        <v>0</v>
      </c>
      <c r="M33" s="1">
        <v>0</v>
      </c>
      <c r="N33" s="1">
        <v>0</v>
      </c>
      <c r="P33" s="1">
        <v>1715</v>
      </c>
      <c r="Q33" s="1">
        <v>332</v>
      </c>
      <c r="R33" s="1">
        <v>455</v>
      </c>
      <c r="S33" s="1">
        <v>830</v>
      </c>
      <c r="T33" s="1"/>
      <c r="U33" s="1"/>
      <c r="V33" s="1"/>
      <c r="W33" s="1">
        <v>45</v>
      </c>
      <c r="X33" s="1"/>
      <c r="Y33" s="1"/>
      <c r="Z33" s="1"/>
      <c r="AA33" s="1"/>
      <c r="AB33" s="1"/>
      <c r="AC33" s="1">
        <f t="shared" si="7"/>
        <v>3377</v>
      </c>
      <c r="AE33" s="5">
        <f t="shared" si="20"/>
        <v>0.50784720165827657</v>
      </c>
      <c r="AF33" s="5">
        <f t="shared" si="21"/>
        <v>9.8312111341427297E-2</v>
      </c>
      <c r="AG33" s="5">
        <f t="shared" si="22"/>
        <v>0.13473497186852235</v>
      </c>
      <c r="AH33" s="5">
        <f t="shared" si="23"/>
        <v>0.24578027835356825</v>
      </c>
      <c r="AI33" s="5">
        <f t="shared" si="24"/>
        <v>0</v>
      </c>
      <c r="AJ33" s="5">
        <f t="shared" si="25"/>
        <v>0</v>
      </c>
      <c r="AK33" s="5">
        <f t="shared" si="26"/>
        <v>0</v>
      </c>
      <c r="AL33" s="5">
        <f t="shared" si="27"/>
        <v>1.3325436778205508E-2</v>
      </c>
      <c r="AM33" s="5">
        <f t="shared" si="28"/>
        <v>0</v>
      </c>
      <c r="AN33" s="5">
        <f t="shared" si="29"/>
        <v>0</v>
      </c>
      <c r="AO33" s="5">
        <f t="shared" si="30"/>
        <v>0</v>
      </c>
      <c r="AP33" s="5">
        <f t="shared" si="31"/>
        <v>0</v>
      </c>
      <c r="AQ33" s="5">
        <f t="shared" si="32"/>
        <v>0</v>
      </c>
    </row>
    <row r="34" spans="1:43">
      <c r="A34" s="4" t="s">
        <v>63</v>
      </c>
      <c r="B34" s="1">
        <v>2885</v>
      </c>
      <c r="C34" s="1">
        <v>518</v>
      </c>
      <c r="D34" s="1">
        <v>697</v>
      </c>
      <c r="E34" s="1">
        <v>0</v>
      </c>
      <c r="F34" s="1">
        <v>0</v>
      </c>
      <c r="G34" s="1">
        <v>0</v>
      </c>
      <c r="H34" s="1">
        <v>0</v>
      </c>
      <c r="I34" s="1">
        <v>1091</v>
      </c>
      <c r="J34" s="1">
        <v>0</v>
      </c>
      <c r="K34" s="1">
        <v>0</v>
      </c>
      <c r="L34" s="1">
        <v>0</v>
      </c>
      <c r="M34" s="1">
        <v>0</v>
      </c>
      <c r="N34" s="1">
        <v>0</v>
      </c>
      <c r="P34" s="1">
        <v>1843</v>
      </c>
      <c r="Q34" s="1">
        <v>495</v>
      </c>
      <c r="R34" s="1"/>
      <c r="S34" s="1">
        <v>1160</v>
      </c>
      <c r="T34" s="1">
        <v>226</v>
      </c>
      <c r="U34" s="1"/>
      <c r="V34" s="1"/>
      <c r="W34" s="1">
        <v>67</v>
      </c>
      <c r="X34" s="1"/>
      <c r="Y34" s="1"/>
      <c r="Z34" s="1"/>
      <c r="AA34" s="1"/>
      <c r="AB34" s="1"/>
      <c r="AC34" s="1">
        <f t="shared" si="7"/>
        <v>3791</v>
      </c>
      <c r="AE34" s="5">
        <f t="shared" si="20"/>
        <v>0.48615141123714062</v>
      </c>
      <c r="AF34" s="5">
        <f t="shared" si="21"/>
        <v>0.13057240833553152</v>
      </c>
      <c r="AG34" s="5">
        <f t="shared" si="22"/>
        <v>0</v>
      </c>
      <c r="AH34" s="5">
        <f t="shared" si="23"/>
        <v>0.30598786599841732</v>
      </c>
      <c r="AI34" s="5">
        <f t="shared" si="24"/>
        <v>5.961487734107096E-2</v>
      </c>
      <c r="AJ34" s="5">
        <f t="shared" si="25"/>
        <v>0</v>
      </c>
      <c r="AK34" s="5">
        <f t="shared" si="26"/>
        <v>0</v>
      </c>
      <c r="AL34" s="5">
        <f t="shared" si="27"/>
        <v>1.7673437087839621E-2</v>
      </c>
      <c r="AM34" s="5">
        <f t="shared" si="28"/>
        <v>0</v>
      </c>
      <c r="AN34" s="5">
        <f t="shared" si="29"/>
        <v>0</v>
      </c>
      <c r="AO34" s="5">
        <f t="shared" si="30"/>
        <v>0</v>
      </c>
      <c r="AP34" s="5">
        <f t="shared" si="31"/>
        <v>0</v>
      </c>
      <c r="AQ34" s="5">
        <f t="shared" si="32"/>
        <v>0</v>
      </c>
    </row>
    <row r="35" spans="1:43">
      <c r="A35" s="4" t="s">
        <v>64</v>
      </c>
      <c r="B35" s="1">
        <v>2439</v>
      </c>
      <c r="C35" s="1">
        <v>0</v>
      </c>
      <c r="D35" s="1">
        <v>1078</v>
      </c>
      <c r="E35" s="1">
        <v>0</v>
      </c>
      <c r="F35" s="1">
        <v>632</v>
      </c>
      <c r="G35" s="1">
        <v>0</v>
      </c>
      <c r="H35" s="1">
        <v>0</v>
      </c>
      <c r="I35" s="1">
        <v>566</v>
      </c>
      <c r="J35" s="1">
        <v>0</v>
      </c>
      <c r="K35" s="1">
        <v>0</v>
      </c>
      <c r="L35" s="1">
        <v>0</v>
      </c>
      <c r="M35" s="1">
        <v>0</v>
      </c>
      <c r="N35" s="1">
        <v>0</v>
      </c>
      <c r="P35" s="1">
        <v>1575</v>
      </c>
      <c r="Q35" s="1">
        <v>329</v>
      </c>
      <c r="R35" s="1">
        <v>573</v>
      </c>
      <c r="S35" s="1">
        <v>898</v>
      </c>
      <c r="T35" s="1"/>
      <c r="U35" s="1"/>
      <c r="V35" s="1"/>
      <c r="W35" s="1">
        <v>41</v>
      </c>
      <c r="X35" s="1"/>
      <c r="Y35" s="1"/>
      <c r="Z35" s="1"/>
      <c r="AA35" s="1"/>
      <c r="AB35" s="1"/>
      <c r="AC35" s="1">
        <f t="shared" si="7"/>
        <v>3416</v>
      </c>
      <c r="AE35" s="5">
        <f t="shared" si="20"/>
        <v>0.46106557377049179</v>
      </c>
      <c r="AF35" s="5">
        <f t="shared" si="21"/>
        <v>9.6311475409836061E-2</v>
      </c>
      <c r="AG35" s="5">
        <f t="shared" si="22"/>
        <v>0.16774004683840749</v>
      </c>
      <c r="AH35" s="5">
        <f t="shared" si="23"/>
        <v>0.26288056206088994</v>
      </c>
      <c r="AI35" s="5">
        <f t="shared" si="24"/>
        <v>0</v>
      </c>
      <c r="AJ35" s="5">
        <f t="shared" si="25"/>
        <v>0</v>
      </c>
      <c r="AK35" s="5">
        <f t="shared" si="26"/>
        <v>0</v>
      </c>
      <c r="AL35" s="5">
        <f t="shared" si="27"/>
        <v>1.2002341920374707E-2</v>
      </c>
      <c r="AM35" s="5">
        <f t="shared" si="28"/>
        <v>0</v>
      </c>
      <c r="AN35" s="5">
        <f t="shared" si="29"/>
        <v>0</v>
      </c>
      <c r="AO35" s="5">
        <f t="shared" si="30"/>
        <v>0</v>
      </c>
      <c r="AP35" s="5">
        <f t="shared" si="31"/>
        <v>0</v>
      </c>
      <c r="AQ35" s="5">
        <f t="shared" si="32"/>
        <v>0</v>
      </c>
    </row>
    <row r="36" spans="1:43">
      <c r="A36" s="4" t="s">
        <v>65</v>
      </c>
      <c r="B36" s="1">
        <v>2727</v>
      </c>
      <c r="C36" s="1">
        <v>252</v>
      </c>
      <c r="D36" s="1">
        <v>756</v>
      </c>
      <c r="E36" s="1">
        <v>0</v>
      </c>
      <c r="F36" s="1">
        <v>0</v>
      </c>
      <c r="G36" s="1">
        <v>758</v>
      </c>
      <c r="H36" s="1">
        <v>0</v>
      </c>
      <c r="I36" s="1">
        <v>424</v>
      </c>
      <c r="J36" s="1">
        <v>0</v>
      </c>
      <c r="K36" s="1">
        <v>0</v>
      </c>
      <c r="L36" s="1">
        <v>0</v>
      </c>
      <c r="M36" s="1">
        <v>0</v>
      </c>
      <c r="N36" s="1">
        <v>0</v>
      </c>
      <c r="P36" s="1">
        <v>1687</v>
      </c>
      <c r="Q36" s="1">
        <v>263</v>
      </c>
      <c r="R36" s="1">
        <v>227</v>
      </c>
      <c r="S36" s="1">
        <v>891</v>
      </c>
      <c r="T36" s="1">
        <v>220</v>
      </c>
      <c r="U36" s="1"/>
      <c r="V36" s="1"/>
      <c r="W36" s="1">
        <v>21</v>
      </c>
      <c r="X36" s="1"/>
      <c r="Y36" s="1"/>
      <c r="Z36" s="1"/>
      <c r="AA36" s="1"/>
      <c r="AB36" s="1"/>
      <c r="AC36" s="1">
        <f t="shared" si="7"/>
        <v>3309</v>
      </c>
      <c r="AE36" s="5">
        <f t="shared" si="20"/>
        <v>0.5098216983983076</v>
      </c>
      <c r="AF36" s="5">
        <f t="shared" si="21"/>
        <v>7.9480205500151099E-2</v>
      </c>
      <c r="AG36" s="5">
        <f t="shared" si="22"/>
        <v>6.8600785735871861E-2</v>
      </c>
      <c r="AH36" s="5">
        <f t="shared" si="23"/>
        <v>0.26926563916591117</v>
      </c>
      <c r="AI36" s="5">
        <f t="shared" si="24"/>
        <v>6.6485343003928679E-2</v>
      </c>
      <c r="AJ36" s="5">
        <f t="shared" si="25"/>
        <v>0</v>
      </c>
      <c r="AK36" s="5">
        <f t="shared" si="26"/>
        <v>0</v>
      </c>
      <c r="AL36" s="5">
        <f t="shared" si="27"/>
        <v>6.3463281958295557E-3</v>
      </c>
      <c r="AM36" s="5">
        <f t="shared" si="28"/>
        <v>0</v>
      </c>
      <c r="AN36" s="5">
        <f t="shared" si="29"/>
        <v>0</v>
      </c>
      <c r="AO36" s="5">
        <f t="shared" si="30"/>
        <v>0</v>
      </c>
      <c r="AP36" s="5">
        <f t="shared" si="31"/>
        <v>0</v>
      </c>
      <c r="AQ36" s="5">
        <f t="shared" si="32"/>
        <v>0</v>
      </c>
    </row>
    <row r="37" spans="1:43">
      <c r="A37" s="4" t="s">
        <v>66</v>
      </c>
      <c r="B37" s="1">
        <v>1275</v>
      </c>
      <c r="C37" s="1">
        <v>1114</v>
      </c>
      <c r="D37" s="1">
        <v>330</v>
      </c>
      <c r="E37" s="1">
        <v>0</v>
      </c>
      <c r="F37" s="1">
        <v>0</v>
      </c>
      <c r="G37" s="1">
        <v>533</v>
      </c>
      <c r="H37" s="1">
        <v>539</v>
      </c>
      <c r="I37" s="1">
        <v>0</v>
      </c>
      <c r="J37" s="1">
        <v>0</v>
      </c>
      <c r="K37" s="1">
        <v>0</v>
      </c>
      <c r="L37" s="1">
        <v>0</v>
      </c>
      <c r="M37" s="1">
        <v>0</v>
      </c>
      <c r="N37" s="1">
        <v>0</v>
      </c>
      <c r="P37" s="1">
        <v>734</v>
      </c>
      <c r="Q37" s="1">
        <v>1185</v>
      </c>
      <c r="R37" s="1"/>
      <c r="S37" s="1">
        <v>1036</v>
      </c>
      <c r="T37" s="1"/>
      <c r="U37" s="1"/>
      <c r="V37" s="1"/>
      <c r="W37" s="1"/>
      <c r="X37" s="1"/>
      <c r="Y37" s="1"/>
      <c r="Z37" s="1"/>
      <c r="AA37" s="1"/>
      <c r="AB37" s="1"/>
      <c r="AC37" s="1">
        <f t="shared" si="7"/>
        <v>2955</v>
      </c>
      <c r="AE37" s="5">
        <f t="shared" si="20"/>
        <v>0.24839255499153975</v>
      </c>
      <c r="AF37" s="5">
        <f t="shared" si="21"/>
        <v>0.40101522842639592</v>
      </c>
      <c r="AG37" s="5">
        <f t="shared" si="22"/>
        <v>0</v>
      </c>
      <c r="AH37" s="5">
        <f t="shared" si="23"/>
        <v>0.3505922165820643</v>
      </c>
      <c r="AI37" s="5">
        <f t="shared" si="24"/>
        <v>0</v>
      </c>
      <c r="AJ37" s="5">
        <f t="shared" si="25"/>
        <v>0</v>
      </c>
      <c r="AK37" s="5">
        <f t="shared" si="26"/>
        <v>0</v>
      </c>
      <c r="AL37" s="5">
        <f t="shared" si="27"/>
        <v>0</v>
      </c>
      <c r="AM37" s="5">
        <f t="shared" si="28"/>
        <v>0</v>
      </c>
      <c r="AN37" s="5">
        <f t="shared" si="29"/>
        <v>0</v>
      </c>
      <c r="AO37" s="5">
        <f t="shared" si="30"/>
        <v>0</v>
      </c>
      <c r="AP37" s="5">
        <f t="shared" si="31"/>
        <v>0</v>
      </c>
      <c r="AQ37" s="5">
        <f t="shared" si="32"/>
        <v>0</v>
      </c>
    </row>
    <row r="38" spans="1:43">
      <c r="A38" s="4" t="s">
        <v>67</v>
      </c>
      <c r="B38" s="1">
        <v>1755</v>
      </c>
      <c r="C38" s="1">
        <v>622</v>
      </c>
      <c r="D38" s="1">
        <v>358</v>
      </c>
      <c r="E38" s="1">
        <v>0</v>
      </c>
      <c r="F38" s="1">
        <v>0</v>
      </c>
      <c r="G38" s="1">
        <v>711</v>
      </c>
      <c r="H38" s="1">
        <v>568</v>
      </c>
      <c r="I38" s="1">
        <v>0</v>
      </c>
      <c r="J38" s="1">
        <v>252</v>
      </c>
      <c r="K38" s="1">
        <v>0</v>
      </c>
      <c r="L38" s="1">
        <v>0</v>
      </c>
      <c r="M38" s="1">
        <v>0</v>
      </c>
      <c r="N38" s="1">
        <v>0</v>
      </c>
      <c r="P38" s="1">
        <v>1066</v>
      </c>
      <c r="Q38" s="1">
        <v>900</v>
      </c>
      <c r="R38" s="1">
        <v>100</v>
      </c>
      <c r="S38" s="1">
        <v>1791</v>
      </c>
      <c r="T38" s="1"/>
      <c r="U38" s="1">
        <v>97</v>
      </c>
      <c r="V38" s="1"/>
      <c r="W38" s="1"/>
      <c r="X38" s="1">
        <v>88</v>
      </c>
      <c r="Y38" s="1"/>
      <c r="Z38" s="1"/>
      <c r="AA38" s="1"/>
      <c r="AB38" s="1"/>
      <c r="AC38" s="1">
        <f t="shared" si="7"/>
        <v>4042</v>
      </c>
      <c r="AE38" s="5">
        <f t="shared" si="20"/>
        <v>0.26373082632360217</v>
      </c>
      <c r="AF38" s="5">
        <f t="shared" si="21"/>
        <v>0.22266204849084612</v>
      </c>
      <c r="AG38" s="5">
        <f t="shared" si="22"/>
        <v>2.4740227610094014E-2</v>
      </c>
      <c r="AH38" s="5">
        <f t="shared" si="23"/>
        <v>0.44309747649678377</v>
      </c>
      <c r="AI38" s="5">
        <f t="shared" si="24"/>
        <v>0</v>
      </c>
      <c r="AJ38" s="5">
        <f t="shared" si="25"/>
        <v>2.3998020781791193E-2</v>
      </c>
      <c r="AK38" s="5">
        <f t="shared" si="26"/>
        <v>0</v>
      </c>
      <c r="AL38" s="5">
        <f t="shared" si="27"/>
        <v>0</v>
      </c>
      <c r="AM38" s="5">
        <f t="shared" si="28"/>
        <v>2.177140029688273E-2</v>
      </c>
      <c r="AN38" s="5">
        <f t="shared" si="29"/>
        <v>0</v>
      </c>
      <c r="AO38" s="5">
        <f t="shared" si="30"/>
        <v>0</v>
      </c>
      <c r="AP38" s="5">
        <f t="shared" si="31"/>
        <v>0</v>
      </c>
      <c r="AQ38" s="5">
        <f t="shared" si="32"/>
        <v>0</v>
      </c>
    </row>
    <row r="39" spans="1:43">
      <c r="A39" s="4" t="s">
        <v>68</v>
      </c>
      <c r="B39" s="1">
        <v>3982</v>
      </c>
      <c r="C39" s="1">
        <v>2665</v>
      </c>
      <c r="D39" s="1">
        <v>1904</v>
      </c>
      <c r="E39" s="1">
        <v>0</v>
      </c>
      <c r="F39" s="1">
        <v>0</v>
      </c>
      <c r="G39" s="1">
        <v>0</v>
      </c>
      <c r="H39" s="1">
        <v>0</v>
      </c>
      <c r="I39" s="1">
        <v>0</v>
      </c>
      <c r="J39" s="1">
        <v>566</v>
      </c>
      <c r="K39" s="1">
        <v>0</v>
      </c>
      <c r="L39" s="1">
        <v>0</v>
      </c>
      <c r="M39" s="1">
        <v>0</v>
      </c>
      <c r="N39" s="1">
        <v>0</v>
      </c>
      <c r="P39" s="1">
        <v>2334</v>
      </c>
      <c r="Q39" s="1">
        <v>2729</v>
      </c>
      <c r="R39" s="1">
        <v>386</v>
      </c>
      <c r="S39" s="1">
        <v>2603</v>
      </c>
      <c r="T39" s="1"/>
      <c r="U39" s="1"/>
      <c r="V39" s="1"/>
      <c r="W39" s="1"/>
      <c r="X39" s="1">
        <v>127</v>
      </c>
      <c r="Y39" s="1"/>
      <c r="Z39" s="1"/>
      <c r="AA39" s="1"/>
      <c r="AB39" s="1"/>
      <c r="AC39" s="1">
        <f t="shared" si="7"/>
        <v>8179</v>
      </c>
      <c r="AE39" s="5">
        <f t="shared" si="20"/>
        <v>0.2853649590414476</v>
      </c>
      <c r="AF39" s="5">
        <f t="shared" si="21"/>
        <v>0.33365937156131559</v>
      </c>
      <c r="AG39" s="5">
        <f t="shared" si="22"/>
        <v>4.7194033500427925E-2</v>
      </c>
      <c r="AH39" s="5">
        <f t="shared" si="23"/>
        <v>0.31825406528915517</v>
      </c>
      <c r="AI39" s="5">
        <f t="shared" si="24"/>
        <v>0</v>
      </c>
      <c r="AJ39" s="5">
        <f t="shared" si="25"/>
        <v>0</v>
      </c>
      <c r="AK39" s="5">
        <f t="shared" si="26"/>
        <v>0</v>
      </c>
      <c r="AL39" s="5">
        <f t="shared" si="27"/>
        <v>0</v>
      </c>
      <c r="AM39" s="5">
        <f t="shared" si="28"/>
        <v>1.5527570607653748E-2</v>
      </c>
      <c r="AN39" s="5">
        <f t="shared" si="29"/>
        <v>0</v>
      </c>
      <c r="AO39" s="5">
        <f t="shared" si="30"/>
        <v>0</v>
      </c>
      <c r="AP39" s="5">
        <f t="shared" si="31"/>
        <v>0</v>
      </c>
      <c r="AQ39" s="5">
        <f t="shared" si="32"/>
        <v>0</v>
      </c>
    </row>
    <row r="40" spans="1:43">
      <c r="A40" s="4" t="s">
        <v>70</v>
      </c>
      <c r="B40" s="1">
        <v>2609</v>
      </c>
      <c r="C40" s="1">
        <v>700</v>
      </c>
      <c r="D40" s="1">
        <v>1348</v>
      </c>
      <c r="E40" s="1">
        <v>0</v>
      </c>
      <c r="F40" s="1">
        <v>0</v>
      </c>
      <c r="G40" s="1">
        <v>0</v>
      </c>
      <c r="H40" s="1">
        <v>0</v>
      </c>
      <c r="I40" s="1">
        <v>0</v>
      </c>
      <c r="J40" s="1">
        <v>0</v>
      </c>
      <c r="K40" s="1">
        <v>0</v>
      </c>
      <c r="L40" s="1">
        <v>0</v>
      </c>
      <c r="M40" s="1">
        <v>0</v>
      </c>
      <c r="N40" s="1">
        <v>0</v>
      </c>
      <c r="P40" s="1">
        <v>1314</v>
      </c>
      <c r="Q40" s="1">
        <v>489</v>
      </c>
      <c r="R40" s="1">
        <v>181</v>
      </c>
      <c r="S40" s="1">
        <v>2097</v>
      </c>
      <c r="T40" s="1"/>
      <c r="U40" s="1"/>
      <c r="V40" s="1"/>
      <c r="W40" s="1"/>
      <c r="X40" s="1"/>
      <c r="Y40" s="1"/>
      <c r="Z40" s="1"/>
      <c r="AA40" s="1"/>
      <c r="AB40" s="1"/>
      <c r="AC40" s="1">
        <f t="shared" si="7"/>
        <v>4081</v>
      </c>
      <c r="AE40" s="5">
        <f t="shared" si="20"/>
        <v>0.32197990688556727</v>
      </c>
      <c r="AF40" s="5">
        <f t="shared" si="21"/>
        <v>0.11982357265376134</v>
      </c>
      <c r="AG40" s="5">
        <f t="shared" si="22"/>
        <v>4.4351874540553789E-2</v>
      </c>
      <c r="AH40" s="5">
        <f t="shared" si="23"/>
        <v>0.51384464592011758</v>
      </c>
      <c r="AI40" s="5">
        <f t="shared" si="24"/>
        <v>0</v>
      </c>
      <c r="AJ40" s="5">
        <f t="shared" si="25"/>
        <v>0</v>
      </c>
      <c r="AK40" s="5">
        <f t="shared" si="26"/>
        <v>0</v>
      </c>
      <c r="AL40" s="5">
        <f t="shared" si="27"/>
        <v>0</v>
      </c>
      <c r="AM40" s="5">
        <f t="shared" si="28"/>
        <v>0</v>
      </c>
      <c r="AN40" s="5">
        <f t="shared" si="29"/>
        <v>0</v>
      </c>
      <c r="AO40" s="5">
        <f t="shared" si="30"/>
        <v>0</v>
      </c>
      <c r="AP40" s="5">
        <f t="shared" si="31"/>
        <v>0</v>
      </c>
      <c r="AQ40" s="5">
        <f t="shared" si="32"/>
        <v>0</v>
      </c>
    </row>
    <row r="41" spans="1:43">
      <c r="A41" s="4" t="s">
        <v>71</v>
      </c>
      <c r="B41" s="1">
        <v>1549</v>
      </c>
      <c r="C41" s="1">
        <v>823</v>
      </c>
      <c r="D41" s="1">
        <v>428</v>
      </c>
      <c r="E41" s="1">
        <v>0</v>
      </c>
      <c r="F41" s="1">
        <v>0</v>
      </c>
      <c r="G41" s="1">
        <v>0</v>
      </c>
      <c r="H41" s="1">
        <v>0</v>
      </c>
      <c r="I41" s="1">
        <v>833</v>
      </c>
      <c r="J41" s="1">
        <v>0</v>
      </c>
      <c r="K41" s="1">
        <v>0</v>
      </c>
      <c r="L41" s="1">
        <v>0</v>
      </c>
      <c r="M41" s="1">
        <v>0</v>
      </c>
      <c r="N41" s="1">
        <v>0</v>
      </c>
      <c r="P41" s="1">
        <v>1032</v>
      </c>
      <c r="Q41" s="1">
        <v>812</v>
      </c>
      <c r="R41" s="1"/>
      <c r="S41" s="1">
        <v>501</v>
      </c>
      <c r="T41" s="1">
        <v>77</v>
      </c>
      <c r="U41" s="1"/>
      <c r="V41" s="1">
        <v>32</v>
      </c>
      <c r="W41" s="1">
        <v>60</v>
      </c>
      <c r="X41" s="1"/>
      <c r="Y41" s="1"/>
      <c r="Z41" s="1"/>
      <c r="AA41" s="1"/>
      <c r="AB41" s="1"/>
      <c r="AC41" s="1">
        <f t="shared" si="7"/>
        <v>2514</v>
      </c>
      <c r="AE41" s="5">
        <f t="shared" si="20"/>
        <v>0.41050119331742241</v>
      </c>
      <c r="AF41" s="5">
        <f t="shared" si="21"/>
        <v>0.3229912490055688</v>
      </c>
      <c r="AG41" s="5">
        <f t="shared" si="22"/>
        <v>0</v>
      </c>
      <c r="AH41" s="5">
        <f t="shared" si="23"/>
        <v>0.19928400954653938</v>
      </c>
      <c r="AI41" s="5">
        <f t="shared" si="24"/>
        <v>3.0628480509148768E-2</v>
      </c>
      <c r="AJ41" s="5">
        <f t="shared" si="25"/>
        <v>0</v>
      </c>
      <c r="AK41" s="5">
        <f t="shared" si="26"/>
        <v>1.2728719172633254E-2</v>
      </c>
      <c r="AL41" s="5">
        <f t="shared" si="27"/>
        <v>2.386634844868735E-2</v>
      </c>
      <c r="AM41" s="5">
        <f t="shared" si="28"/>
        <v>0</v>
      </c>
      <c r="AN41" s="5">
        <f t="shared" si="29"/>
        <v>0</v>
      </c>
      <c r="AO41" s="5">
        <f t="shared" si="30"/>
        <v>0</v>
      </c>
      <c r="AP41" s="5">
        <f t="shared" si="31"/>
        <v>0</v>
      </c>
      <c r="AQ41" s="5">
        <f t="shared" si="32"/>
        <v>0</v>
      </c>
    </row>
    <row r="42" spans="1:43">
      <c r="A42" s="4" t="s">
        <v>72</v>
      </c>
      <c r="B42" s="1">
        <v>858</v>
      </c>
      <c r="C42" s="1">
        <v>405</v>
      </c>
      <c r="D42" s="1">
        <v>186</v>
      </c>
      <c r="E42" s="1">
        <v>0</v>
      </c>
      <c r="F42" s="1">
        <v>0</v>
      </c>
      <c r="G42" s="1">
        <v>0</v>
      </c>
      <c r="H42" s="1">
        <v>344</v>
      </c>
      <c r="I42" s="1">
        <v>275</v>
      </c>
      <c r="J42" s="1">
        <v>0</v>
      </c>
      <c r="K42" s="1">
        <v>0</v>
      </c>
      <c r="L42" s="1">
        <v>0</v>
      </c>
      <c r="M42" s="1">
        <v>0</v>
      </c>
      <c r="N42" s="1">
        <v>1204</v>
      </c>
      <c r="P42" s="1">
        <v>650</v>
      </c>
      <c r="Q42" s="1">
        <v>567</v>
      </c>
      <c r="R42" s="1"/>
      <c r="S42" s="1">
        <v>528</v>
      </c>
      <c r="T42" s="1"/>
      <c r="U42" s="1"/>
      <c r="V42" s="1">
        <v>49</v>
      </c>
      <c r="W42" s="1">
        <v>42</v>
      </c>
      <c r="X42" s="1"/>
      <c r="Y42" s="1"/>
      <c r="Z42" s="1"/>
      <c r="AA42" s="1"/>
      <c r="AB42" s="1">
        <v>673</v>
      </c>
      <c r="AC42" s="1">
        <f t="shared" si="7"/>
        <v>2509</v>
      </c>
      <c r="AE42" s="5">
        <f t="shared" si="20"/>
        <v>0.25906735751295334</v>
      </c>
      <c r="AF42" s="5">
        <f t="shared" si="21"/>
        <v>0.22598644878437624</v>
      </c>
      <c r="AG42" s="5">
        <f t="shared" si="22"/>
        <v>0</v>
      </c>
      <c r="AH42" s="5">
        <f t="shared" si="23"/>
        <v>0.21044240733359904</v>
      </c>
      <c r="AI42" s="5">
        <f t="shared" si="24"/>
        <v>0</v>
      </c>
      <c r="AJ42" s="5">
        <f t="shared" si="25"/>
        <v>0</v>
      </c>
      <c r="AK42" s="5">
        <f t="shared" si="26"/>
        <v>1.9529693104822637E-2</v>
      </c>
      <c r="AL42" s="5">
        <f t="shared" si="27"/>
        <v>1.6739736946990835E-2</v>
      </c>
      <c r="AM42" s="5">
        <f t="shared" si="28"/>
        <v>0</v>
      </c>
      <c r="AN42" s="5">
        <f t="shared" si="29"/>
        <v>0</v>
      </c>
      <c r="AO42" s="5">
        <f t="shared" si="30"/>
        <v>0</v>
      </c>
      <c r="AP42" s="5">
        <f t="shared" si="31"/>
        <v>0</v>
      </c>
      <c r="AQ42" s="5">
        <f t="shared" si="32"/>
        <v>0.26823435631725789</v>
      </c>
    </row>
    <row r="43" spans="1:43">
      <c r="A43" s="4" t="s">
        <v>73</v>
      </c>
      <c r="B43" s="1">
        <v>3461</v>
      </c>
      <c r="C43" s="1">
        <v>393</v>
      </c>
      <c r="D43" s="1">
        <v>1093</v>
      </c>
      <c r="E43" s="1">
        <v>0</v>
      </c>
      <c r="F43" s="1">
        <v>0</v>
      </c>
      <c r="G43" s="1">
        <v>0</v>
      </c>
      <c r="H43" s="1">
        <v>0</v>
      </c>
      <c r="I43" s="1">
        <v>0</v>
      </c>
      <c r="J43" s="1">
        <v>0</v>
      </c>
      <c r="K43" s="1">
        <v>0</v>
      </c>
      <c r="L43" s="1">
        <v>0</v>
      </c>
      <c r="M43" s="1">
        <v>0</v>
      </c>
      <c r="N43" s="1">
        <v>0</v>
      </c>
      <c r="P43" s="1">
        <v>2074</v>
      </c>
      <c r="Q43" s="1">
        <v>308</v>
      </c>
      <c r="R43" s="1">
        <v>196</v>
      </c>
      <c r="S43" s="1">
        <v>1211</v>
      </c>
      <c r="T43" s="1">
        <v>292</v>
      </c>
      <c r="U43" s="1"/>
      <c r="V43" s="1"/>
      <c r="W43" s="1"/>
      <c r="X43" s="1"/>
      <c r="Y43" s="1"/>
      <c r="Z43" s="1"/>
      <c r="AA43" s="1"/>
      <c r="AB43" s="1"/>
      <c r="AC43" s="1">
        <f t="shared" si="7"/>
        <v>4081</v>
      </c>
      <c r="AE43" s="5">
        <f t="shared" si="20"/>
        <v>0.50820877235971573</v>
      </c>
      <c r="AF43" s="5">
        <f t="shared" si="21"/>
        <v>7.5471698113207544E-2</v>
      </c>
      <c r="AG43" s="5">
        <f t="shared" si="22"/>
        <v>4.8027444253859346E-2</v>
      </c>
      <c r="AH43" s="5">
        <f t="shared" si="23"/>
        <v>0.29674099485420241</v>
      </c>
      <c r="AI43" s="5">
        <f t="shared" si="24"/>
        <v>7.1551090419014945E-2</v>
      </c>
      <c r="AJ43" s="5">
        <f t="shared" si="25"/>
        <v>0</v>
      </c>
      <c r="AK43" s="5">
        <f t="shared" si="26"/>
        <v>0</v>
      </c>
      <c r="AL43" s="5">
        <f t="shared" si="27"/>
        <v>0</v>
      </c>
      <c r="AM43" s="5">
        <f t="shared" si="28"/>
        <v>0</v>
      </c>
      <c r="AN43" s="5">
        <f t="shared" si="29"/>
        <v>0</v>
      </c>
      <c r="AO43" s="5">
        <f t="shared" si="30"/>
        <v>0</v>
      </c>
      <c r="AP43" s="5">
        <f t="shared" si="31"/>
        <v>0</v>
      </c>
      <c r="AQ43" s="5">
        <f t="shared" si="32"/>
        <v>0</v>
      </c>
    </row>
    <row r="44" spans="1:43">
      <c r="A44" s="4" t="s">
        <v>77</v>
      </c>
      <c r="B44" s="1">
        <v>3411</v>
      </c>
      <c r="C44" s="1">
        <v>562</v>
      </c>
      <c r="D44" s="1">
        <v>1395</v>
      </c>
      <c r="E44" s="1">
        <v>0</v>
      </c>
      <c r="F44" s="1">
        <v>0</v>
      </c>
      <c r="G44" s="1">
        <v>0</v>
      </c>
      <c r="H44" s="1">
        <v>0</v>
      </c>
      <c r="I44" s="1">
        <v>0</v>
      </c>
      <c r="J44" s="1">
        <v>0</v>
      </c>
      <c r="K44" s="1">
        <v>0</v>
      </c>
      <c r="L44" s="1">
        <v>0</v>
      </c>
      <c r="M44" s="1">
        <v>0</v>
      </c>
      <c r="N44" s="1">
        <v>0</v>
      </c>
      <c r="P44" s="1">
        <v>2043</v>
      </c>
      <c r="Q44" s="1">
        <v>632</v>
      </c>
      <c r="R44" s="1">
        <v>368</v>
      </c>
      <c r="S44" s="1">
        <v>1692</v>
      </c>
      <c r="T44" s="1"/>
      <c r="U44" s="1"/>
      <c r="V44" s="1"/>
      <c r="W44" s="1"/>
      <c r="X44" s="1"/>
      <c r="Y44" s="1"/>
      <c r="Z44" s="1"/>
      <c r="AA44" s="1"/>
      <c r="AB44" s="1"/>
      <c r="AC44" s="1">
        <f t="shared" si="7"/>
        <v>4735</v>
      </c>
      <c r="AE44" s="5">
        <f t="shared" si="20"/>
        <v>0.43146779303062299</v>
      </c>
      <c r="AF44" s="5">
        <f t="shared" si="21"/>
        <v>0.13347412882787751</v>
      </c>
      <c r="AG44" s="5">
        <f t="shared" si="22"/>
        <v>7.7719112988384367E-2</v>
      </c>
      <c r="AH44" s="5">
        <f t="shared" si="23"/>
        <v>0.35733896515311508</v>
      </c>
      <c r="AI44" s="5">
        <f t="shared" si="24"/>
        <v>0</v>
      </c>
      <c r="AJ44" s="5">
        <f t="shared" si="25"/>
        <v>0</v>
      </c>
      <c r="AK44" s="5">
        <f t="shared" si="26"/>
        <v>0</v>
      </c>
      <c r="AL44" s="5">
        <f t="shared" si="27"/>
        <v>0</v>
      </c>
      <c r="AM44" s="5">
        <f t="shared" si="28"/>
        <v>0</v>
      </c>
      <c r="AN44" s="5">
        <f t="shared" si="29"/>
        <v>0</v>
      </c>
      <c r="AO44" s="5">
        <f t="shared" si="30"/>
        <v>0</v>
      </c>
      <c r="AP44" s="5">
        <f t="shared" si="31"/>
        <v>0</v>
      </c>
      <c r="AQ44" s="5">
        <f t="shared" si="32"/>
        <v>0</v>
      </c>
    </row>
    <row r="45" spans="1:43">
      <c r="A45" s="4" t="s">
        <v>78</v>
      </c>
      <c r="B45" s="1">
        <v>3203</v>
      </c>
      <c r="C45" s="1">
        <v>438</v>
      </c>
      <c r="D45" s="1">
        <v>1544</v>
      </c>
      <c r="E45" s="1">
        <v>0</v>
      </c>
      <c r="F45" s="1">
        <v>0</v>
      </c>
      <c r="G45" s="1">
        <v>0</v>
      </c>
      <c r="H45" s="1">
        <v>0</v>
      </c>
      <c r="I45" s="1">
        <v>0</v>
      </c>
      <c r="J45" s="1">
        <v>0</v>
      </c>
      <c r="K45" s="1">
        <v>0</v>
      </c>
      <c r="L45" s="1">
        <v>0</v>
      </c>
      <c r="M45" s="1">
        <v>0</v>
      </c>
      <c r="N45" s="1">
        <v>0</v>
      </c>
      <c r="P45" s="1">
        <v>1926</v>
      </c>
      <c r="Q45" s="1">
        <v>616</v>
      </c>
      <c r="R45" s="1">
        <v>534</v>
      </c>
      <c r="S45" s="1">
        <v>1109</v>
      </c>
      <c r="T45" s="1"/>
      <c r="U45" s="1"/>
      <c r="V45" s="1"/>
      <c r="W45" s="1"/>
      <c r="X45" s="1"/>
      <c r="Y45" s="1"/>
      <c r="Z45" s="1"/>
      <c r="AA45" s="1"/>
      <c r="AB45" s="1"/>
      <c r="AC45" s="1">
        <f t="shared" si="7"/>
        <v>4185</v>
      </c>
      <c r="AE45" s="5">
        <f t="shared" si="20"/>
        <v>0.46021505376344085</v>
      </c>
      <c r="AF45" s="5">
        <f t="shared" si="21"/>
        <v>0.14719235364396654</v>
      </c>
      <c r="AG45" s="5">
        <f t="shared" si="22"/>
        <v>0.12759856630824373</v>
      </c>
      <c r="AH45" s="5">
        <f t="shared" si="23"/>
        <v>0.26499402628434887</v>
      </c>
      <c r="AI45" s="5">
        <f t="shared" si="24"/>
        <v>0</v>
      </c>
      <c r="AJ45" s="5">
        <f t="shared" si="25"/>
        <v>0</v>
      </c>
      <c r="AK45" s="5">
        <f t="shared" si="26"/>
        <v>0</v>
      </c>
      <c r="AL45" s="5">
        <f t="shared" si="27"/>
        <v>0</v>
      </c>
      <c r="AM45" s="5">
        <f t="shared" si="28"/>
        <v>0</v>
      </c>
      <c r="AN45" s="5">
        <f t="shared" si="29"/>
        <v>0</v>
      </c>
      <c r="AO45" s="5">
        <f t="shared" si="30"/>
        <v>0</v>
      </c>
      <c r="AP45" s="5">
        <f t="shared" si="31"/>
        <v>0</v>
      </c>
      <c r="AQ45" s="5">
        <f t="shared" si="32"/>
        <v>0</v>
      </c>
    </row>
    <row r="46" spans="1:43">
      <c r="A46" s="4" t="s">
        <v>80</v>
      </c>
      <c r="B46" s="1">
        <v>4905</v>
      </c>
      <c r="C46" s="1">
        <v>1365</v>
      </c>
      <c r="D46" s="1">
        <v>2118</v>
      </c>
      <c r="E46" s="1">
        <v>0</v>
      </c>
      <c r="F46" s="1">
        <v>2072</v>
      </c>
      <c r="G46" s="1">
        <v>0</v>
      </c>
      <c r="H46" s="1">
        <v>0</v>
      </c>
      <c r="I46" s="1">
        <v>0</v>
      </c>
      <c r="J46" s="1">
        <v>0</v>
      </c>
      <c r="K46" s="1">
        <v>0</v>
      </c>
      <c r="L46" s="1">
        <v>0</v>
      </c>
      <c r="M46" s="1">
        <v>523</v>
      </c>
      <c r="N46" s="1">
        <v>0</v>
      </c>
      <c r="P46" s="1">
        <v>2732</v>
      </c>
      <c r="Q46" s="1">
        <v>1813</v>
      </c>
      <c r="R46" s="1">
        <v>529</v>
      </c>
      <c r="S46" s="1">
        <v>2476</v>
      </c>
      <c r="T46" s="1">
        <v>600</v>
      </c>
      <c r="U46" s="1"/>
      <c r="V46" s="1"/>
      <c r="W46" s="1"/>
      <c r="X46" s="1"/>
      <c r="Y46" s="1"/>
      <c r="Z46" s="1"/>
      <c r="AA46" s="1"/>
      <c r="AB46" s="1"/>
      <c r="AC46" s="1">
        <f t="shared" si="7"/>
        <v>8150</v>
      </c>
      <c r="AE46" s="5">
        <f t="shared" si="20"/>
        <v>0.33521472392638035</v>
      </c>
      <c r="AF46" s="5">
        <f t="shared" si="21"/>
        <v>0.22245398773006134</v>
      </c>
      <c r="AG46" s="5">
        <f t="shared" si="22"/>
        <v>6.4907975460122697E-2</v>
      </c>
      <c r="AH46" s="5">
        <f t="shared" si="23"/>
        <v>0.3038036809815951</v>
      </c>
      <c r="AI46" s="5">
        <f t="shared" si="24"/>
        <v>7.3619631901840496E-2</v>
      </c>
      <c r="AJ46" s="5">
        <f t="shared" si="25"/>
        <v>0</v>
      </c>
      <c r="AK46" s="5">
        <f t="shared" si="26"/>
        <v>0</v>
      </c>
      <c r="AL46" s="5">
        <f t="shared" si="27"/>
        <v>0</v>
      </c>
      <c r="AM46" s="5">
        <f t="shared" si="28"/>
        <v>0</v>
      </c>
      <c r="AN46" s="5">
        <f t="shared" si="29"/>
        <v>0</v>
      </c>
      <c r="AO46" s="5">
        <f t="shared" si="30"/>
        <v>0</v>
      </c>
      <c r="AP46" s="5">
        <f t="shared" si="31"/>
        <v>0</v>
      </c>
      <c r="AQ46" s="5">
        <f t="shared" si="32"/>
        <v>0</v>
      </c>
    </row>
    <row r="47" spans="1:43">
      <c r="A47" s="4" t="s">
        <v>81</v>
      </c>
      <c r="B47" s="1">
        <v>2817</v>
      </c>
      <c r="C47" s="1">
        <v>980</v>
      </c>
      <c r="D47" s="1">
        <v>0</v>
      </c>
      <c r="E47" s="1">
        <v>0</v>
      </c>
      <c r="F47" s="1">
        <v>0</v>
      </c>
      <c r="G47" s="1">
        <v>0</v>
      </c>
      <c r="H47" s="1">
        <v>0</v>
      </c>
      <c r="I47" s="1">
        <v>1258</v>
      </c>
      <c r="J47" s="1">
        <v>0</v>
      </c>
      <c r="K47" s="1">
        <v>0</v>
      </c>
      <c r="L47" s="1">
        <v>0</v>
      </c>
      <c r="M47" s="1">
        <v>0</v>
      </c>
      <c r="N47" s="1">
        <v>0</v>
      </c>
      <c r="P47" s="1">
        <v>1790</v>
      </c>
      <c r="Q47" s="1">
        <v>862</v>
      </c>
      <c r="R47" s="1"/>
      <c r="S47" s="1">
        <v>891</v>
      </c>
      <c r="T47" s="1"/>
      <c r="U47" s="1"/>
      <c r="V47" s="1"/>
      <c r="W47" s="1">
        <v>128</v>
      </c>
      <c r="X47" s="1"/>
      <c r="Y47" s="1"/>
      <c r="Z47" s="1"/>
      <c r="AA47" s="1"/>
      <c r="AB47" s="1"/>
      <c r="AC47" s="1">
        <f t="shared" si="7"/>
        <v>3671</v>
      </c>
      <c r="AE47" s="5">
        <f t="shared" si="20"/>
        <v>0.48760555706891856</v>
      </c>
      <c r="AF47" s="5">
        <f t="shared" si="21"/>
        <v>0.23481340234268591</v>
      </c>
      <c r="AG47" s="5">
        <f t="shared" si="22"/>
        <v>0</v>
      </c>
      <c r="AH47" s="5">
        <f t="shared" si="23"/>
        <v>0.2427131571778807</v>
      </c>
      <c r="AI47" s="5">
        <f t="shared" si="24"/>
        <v>0</v>
      </c>
      <c r="AJ47" s="5">
        <f t="shared" si="25"/>
        <v>0</v>
      </c>
      <c r="AK47" s="5">
        <f t="shared" si="26"/>
        <v>0</v>
      </c>
      <c r="AL47" s="5">
        <f t="shared" si="27"/>
        <v>3.4867883410514847E-2</v>
      </c>
      <c r="AM47" s="5">
        <f t="shared" si="28"/>
        <v>0</v>
      </c>
      <c r="AN47" s="5">
        <f t="shared" si="29"/>
        <v>0</v>
      </c>
      <c r="AO47" s="5">
        <f t="shared" si="30"/>
        <v>0</v>
      </c>
      <c r="AP47" s="5">
        <f t="shared" si="31"/>
        <v>0</v>
      </c>
      <c r="AQ47" s="5">
        <f t="shared" si="32"/>
        <v>0</v>
      </c>
    </row>
    <row r="48" spans="1:43">
      <c r="B48" s="1">
        <f>SUM(B6:B47)</f>
        <v>109703</v>
      </c>
      <c r="C48" s="1">
        <f>SUM(C6:C47)</f>
        <v>34898</v>
      </c>
      <c r="D48" s="1">
        <f>SUM(D6:D47)</f>
        <v>45835</v>
      </c>
      <c r="E48" s="1">
        <f>SUM(E6:E47)</f>
        <v>0</v>
      </c>
      <c r="F48" s="1">
        <f>SUM(F6:F47)</f>
        <v>13025</v>
      </c>
      <c r="G48" s="1">
        <f>SUM(G6:G47)</f>
        <v>2901</v>
      </c>
      <c r="H48" s="1">
        <f>SUM(H6:H47)</f>
        <v>2193</v>
      </c>
      <c r="I48" s="1">
        <f>SUM(I6:I47)</f>
        <v>14903</v>
      </c>
      <c r="J48" s="1">
        <f>SUM(J6:J47)</f>
        <v>818</v>
      </c>
      <c r="K48" s="1">
        <f>SUM(K6:K47)</f>
        <v>0</v>
      </c>
      <c r="L48" s="1">
        <f>SUM(L6:L47)</f>
        <v>0</v>
      </c>
      <c r="M48" s="1">
        <f>SUM(M6:M47)</f>
        <v>523</v>
      </c>
      <c r="N48" s="1">
        <f>SUM(N6:N47)</f>
        <v>1204</v>
      </c>
      <c r="O48" s="1">
        <f>SUM(B48:N48)</f>
        <v>226003</v>
      </c>
    </row>
    <row r="49" spans="2:43">
      <c r="B49" s="6">
        <f>B48/$O$48</f>
        <v>0.48540506099476555</v>
      </c>
      <c r="C49" s="6">
        <f t="shared" ref="C49:N49" si="33">C48/$O$48</f>
        <v>0.15441387946177706</v>
      </c>
      <c r="D49" s="6">
        <f t="shared" si="33"/>
        <v>0.20280704238439312</v>
      </c>
      <c r="E49" s="6">
        <f t="shared" si="33"/>
        <v>0</v>
      </c>
      <c r="F49" s="6">
        <f t="shared" si="33"/>
        <v>5.7631978336570751E-2</v>
      </c>
      <c r="G49" s="6">
        <f t="shared" si="33"/>
        <v>1.28361127949629E-2</v>
      </c>
      <c r="H49" s="6">
        <f t="shared" si="33"/>
        <v>9.7034110166679208E-3</v>
      </c>
      <c r="I49" s="6">
        <f t="shared" si="33"/>
        <v>6.5941602545098954E-2</v>
      </c>
      <c r="J49" s="6">
        <f t="shared" si="33"/>
        <v>3.6194209811374186E-3</v>
      </c>
      <c r="K49" s="6">
        <f t="shared" si="33"/>
        <v>0</v>
      </c>
      <c r="L49" s="6">
        <f t="shared" si="33"/>
        <v>0</v>
      </c>
      <c r="M49" s="6">
        <f t="shared" si="33"/>
        <v>2.314128573514511E-3</v>
      </c>
      <c r="N49" s="6">
        <f t="shared" si="33"/>
        <v>5.3273629111117993E-3</v>
      </c>
      <c r="AE49" s="10" t="s">
        <v>87</v>
      </c>
      <c r="AO49" s="10" t="s">
        <v>100</v>
      </c>
    </row>
    <row r="50" spans="2:43">
      <c r="AG50" s="11" t="s">
        <v>4</v>
      </c>
    </row>
    <row r="51" spans="2:43">
      <c r="AF51" t="s">
        <v>88</v>
      </c>
      <c r="AG51" s="12">
        <f>COUNT('Previous No UKIP - Current UKIP'!UKIP)</f>
        <v>42</v>
      </c>
      <c r="AJ51">
        <v>-30</v>
      </c>
      <c r="AK51" s="13">
        <f>AJ51*$AG$54/10</f>
        <v>-0.25670504076819856</v>
      </c>
      <c r="AL51" s="8">
        <f>AK51+$AG$52</f>
        <v>1.0904536172254453E-2</v>
      </c>
      <c r="AM51">
        <f>NORMDIST(AL51,$AG$52,$AG$54,FALSE)</f>
        <v>5.1793082036981616E-2</v>
      </c>
      <c r="AO51" s="10" t="s">
        <v>101</v>
      </c>
    </row>
    <row r="52" spans="2:43">
      <c r="AF52" t="s">
        <v>89</v>
      </c>
      <c r="AG52" s="12">
        <f>AVERAGE('Previous No UKIP - Current UKIP'!UKIP)</f>
        <v>0.26760957694045301</v>
      </c>
      <c r="AJ52">
        <v>-29</v>
      </c>
      <c r="AK52" s="13">
        <f t="shared" ref="AK52:AK111" si="34">AJ52*$AG$54/10</f>
        <v>-0.24814820607592525</v>
      </c>
      <c r="AL52" s="8">
        <f t="shared" ref="AL52:AL111" si="35">AK52+$AG$52</f>
        <v>1.9461370864527761E-2</v>
      </c>
      <c r="AM52">
        <f t="shared" ref="AM52:AM111" si="36">NORMDIST(AL52,$AG$52,$AG$54,FALSE)</f>
        <v>6.9564653681470801E-2</v>
      </c>
      <c r="AP52" t="s">
        <v>102</v>
      </c>
      <c r="AQ52" s="16">
        <f>COUNT('Previous No UKIP - Current UKIP'!UKIP)</f>
        <v>42</v>
      </c>
    </row>
    <row r="53" spans="2:43">
      <c r="AF53" t="s">
        <v>90</v>
      </c>
      <c r="AG53" s="12">
        <f>MEDIAN('Previous No UKIP - Current UKIP'!UKIP)</f>
        <v>0.25746912865154331</v>
      </c>
      <c r="AJ53">
        <v>-28</v>
      </c>
      <c r="AK53" s="13">
        <f t="shared" si="34"/>
        <v>-0.239591371383652</v>
      </c>
      <c r="AL53" s="8">
        <f t="shared" si="35"/>
        <v>2.8018205556801012E-2</v>
      </c>
      <c r="AM53">
        <f t="shared" si="36"/>
        <v>9.2504434965040488E-2</v>
      </c>
      <c r="AP53" t="s">
        <v>103</v>
      </c>
      <c r="AQ53" s="12">
        <f>AVERAGE('Previous No UKIP - Current UKIP'!UKIP)</f>
        <v>0.26760957694045301</v>
      </c>
    </row>
    <row r="54" spans="2:43">
      <c r="AF54" t="s">
        <v>91</v>
      </c>
      <c r="AG54" s="12">
        <f>STDEV('Previous No UKIP - Current UKIP'!UKIP)</f>
        <v>8.5568346922732852E-2</v>
      </c>
      <c r="AJ54">
        <v>-27</v>
      </c>
      <c r="AK54" s="13">
        <f t="shared" si="34"/>
        <v>-0.23103453669137872</v>
      </c>
      <c r="AL54" s="8">
        <f t="shared" si="35"/>
        <v>3.6575040249074292E-2</v>
      </c>
      <c r="AM54">
        <f t="shared" si="36"/>
        <v>0.12178492619277274</v>
      </c>
      <c r="AP54" t="s">
        <v>104</v>
      </c>
      <c r="AQ54" s="12">
        <f>STDEV('Previous No UKIP - Current UKIP'!UKIP)</f>
        <v>8.5568346922732852E-2</v>
      </c>
    </row>
    <row r="55" spans="2:43">
      <c r="AF55" t="s">
        <v>92</v>
      </c>
      <c r="AG55" s="12">
        <f>MAX('Previous No UKIP - Current UKIP'!UKIP)-MIN('Previous No UKIP - Current UKIP'!UKIP)</f>
        <v>0.47456018432769387</v>
      </c>
      <c r="AJ55">
        <v>-26</v>
      </c>
      <c r="AK55" s="13">
        <f t="shared" si="34"/>
        <v>-0.22247770199910541</v>
      </c>
      <c r="AL55" s="8">
        <f t="shared" si="35"/>
        <v>4.5131874941347599E-2</v>
      </c>
      <c r="AM55">
        <f t="shared" si="36"/>
        <v>0.15873824518254248</v>
      </c>
    </row>
    <row r="56" spans="2:43">
      <c r="AF56" t="s">
        <v>93</v>
      </c>
      <c r="AG56" s="12">
        <f>QUARTILE('Previous No UKIP - Current UKIP'!UKIP,1)</f>
        <v>0.23361352188808399</v>
      </c>
      <c r="AJ56">
        <v>-25</v>
      </c>
      <c r="AK56" s="13">
        <f t="shared" si="34"/>
        <v>-0.2139208673068321</v>
      </c>
      <c r="AL56" s="8">
        <f t="shared" si="35"/>
        <v>5.3688709633620907E-2</v>
      </c>
      <c r="AM56">
        <f t="shared" si="36"/>
        <v>0.20484561317278208</v>
      </c>
      <c r="AO56" s="10" t="s">
        <v>105</v>
      </c>
    </row>
    <row r="57" spans="2:43">
      <c r="AF57" t="s">
        <v>94</v>
      </c>
      <c r="AG57" s="12">
        <f>QUARTILE('Previous No UKIP - Current UKIP'!UKIP,3)</f>
        <v>0.30241345717340412</v>
      </c>
      <c r="AJ57">
        <v>-24</v>
      </c>
      <c r="AK57" s="13">
        <f t="shared" si="34"/>
        <v>-0.20536403261455885</v>
      </c>
      <c r="AL57" s="8">
        <f t="shared" si="35"/>
        <v>6.2245544325894159E-2</v>
      </c>
      <c r="AM57">
        <f t="shared" si="36"/>
        <v>0.26171512130606972</v>
      </c>
      <c r="AP57" t="s">
        <v>106</v>
      </c>
      <c r="AQ57" s="17">
        <v>0.94999998807907104</v>
      </c>
    </row>
    <row r="58" spans="2:43">
      <c r="AF58" t="s">
        <v>95</v>
      </c>
      <c r="AG58" s="12">
        <f>QUARTILE('Previous No UKIP - Current UKIP'!UKIP,3)-QUARTILE('Previous No UKIP - Current UKIP'!UKIP,1)</f>
        <v>6.8799935285320135E-2</v>
      </c>
      <c r="AJ58">
        <v>-23</v>
      </c>
      <c r="AK58" s="13">
        <f t="shared" si="34"/>
        <v>-0.19680719792228557</v>
      </c>
      <c r="AL58" s="8">
        <f t="shared" si="35"/>
        <v>7.0802379018167438E-2</v>
      </c>
      <c r="AM58">
        <f t="shared" si="36"/>
        <v>0.3310457518500402</v>
      </c>
      <c r="AP58" t="s">
        <v>103</v>
      </c>
      <c r="AQ58" s="12">
        <f>AVERAGE('Previous No UKIP - Current UKIP'!UKIP)</f>
        <v>0.26760957694045301</v>
      </c>
    </row>
    <row r="59" spans="2:43">
      <c r="AF59" t="s">
        <v>96</v>
      </c>
      <c r="AG59" s="12">
        <f>AVEDEV('Previous No UKIP - Current UKIP'!UKIP)</f>
        <v>5.9692872463189751E-2</v>
      </c>
      <c r="AJ59">
        <v>-22</v>
      </c>
      <c r="AK59" s="13">
        <f t="shared" si="34"/>
        <v>-0.18825036323001226</v>
      </c>
      <c r="AL59" s="8">
        <f t="shared" si="35"/>
        <v>7.9359213710440746E-2</v>
      </c>
      <c r="AM59">
        <f t="shared" si="36"/>
        <v>0.41457611514062048</v>
      </c>
      <c r="AP59" t="s">
        <v>107</v>
      </c>
      <c r="AQ59" s="12">
        <f>STDEV('Previous No UKIP - Current UKIP'!UKIP)/SQRT(COUNT('Previous No UKIP - Current UKIP'!UKIP))</f>
        <v>1.3203482580896138E-2</v>
      </c>
    </row>
    <row r="60" spans="2:43">
      <c r="AF60" t="s">
        <v>97</v>
      </c>
      <c r="AG60" s="12">
        <f>PERCENTILE('Previous No UKIP - Current UKIP'!UKIP,0.95)</f>
        <v>0.43934876218760627</v>
      </c>
      <c r="AJ60">
        <v>-21</v>
      </c>
      <c r="AK60" s="13">
        <f t="shared" si="34"/>
        <v>-0.17969352853773898</v>
      </c>
      <c r="AL60" s="8">
        <f t="shared" si="35"/>
        <v>8.7916048402714025E-2</v>
      </c>
      <c r="AM60">
        <f t="shared" si="36"/>
        <v>0.51401712855506976</v>
      </c>
      <c r="AP60" t="s">
        <v>108</v>
      </c>
      <c r="AQ60" s="16">
        <f>COUNT('Previous No UKIP - Current UKIP'!UKIP)-1</f>
        <v>41</v>
      </c>
    </row>
    <row r="61" spans="2:43">
      <c r="AJ61">
        <v>-20</v>
      </c>
      <c r="AK61" s="13">
        <f t="shared" si="34"/>
        <v>-0.1711366938454657</v>
      </c>
      <c r="AL61" s="8">
        <f t="shared" si="35"/>
        <v>9.6472883094987305E-2</v>
      </c>
      <c r="AM61">
        <f t="shared" si="36"/>
        <v>0.63096890912174819</v>
      </c>
      <c r="AP61" t="s">
        <v>109</v>
      </c>
      <c r="AQ61" s="12">
        <f>AQ58-TINV(1-AQ57,AQ60)*AQ59</f>
        <v>0.24094460466280399</v>
      </c>
    </row>
    <row r="62" spans="2:43">
      <c r="AJ62">
        <v>-19</v>
      </c>
      <c r="AK62" s="13">
        <f t="shared" si="34"/>
        <v>-0.16257985915319242</v>
      </c>
      <c r="AL62" s="8">
        <f t="shared" si="35"/>
        <v>0.10502971778726058</v>
      </c>
      <c r="AM62">
        <f t="shared" si="36"/>
        <v>0.76682344738910091</v>
      </c>
      <c r="AP62" t="s">
        <v>110</v>
      </c>
      <c r="AQ62" s="12">
        <f>AQ58+TINV(1-AQ57,AQ60)*AQ59</f>
        <v>0.29427454921810203</v>
      </c>
    </row>
    <row r="63" spans="2:43">
      <c r="AJ63">
        <v>-18</v>
      </c>
      <c r="AK63" s="13">
        <f t="shared" si="34"/>
        <v>-0.15402302446091914</v>
      </c>
      <c r="AL63" s="8">
        <f t="shared" si="35"/>
        <v>0.11358655247953386</v>
      </c>
      <c r="AM63">
        <f t="shared" si="36"/>
        <v>0.92265611222085586</v>
      </c>
    </row>
    <row r="64" spans="2:43">
      <c r="AJ64">
        <v>-17</v>
      </c>
      <c r="AK64" s="13">
        <f t="shared" si="34"/>
        <v>-0.14546618976864584</v>
      </c>
      <c r="AL64" s="8">
        <f t="shared" si="35"/>
        <v>0.12214338717180717</v>
      </c>
      <c r="AM64">
        <f t="shared" si="36"/>
        <v>1.0991106029173625</v>
      </c>
      <c r="AO64" s="10" t="s">
        <v>111</v>
      </c>
    </row>
    <row r="65" spans="36:43">
      <c r="AJ65">
        <v>-16</v>
      </c>
      <c r="AK65" s="13">
        <f t="shared" si="34"/>
        <v>-0.13690935507637256</v>
      </c>
      <c r="AL65" s="8">
        <f t="shared" si="35"/>
        <v>0.13070022186408045</v>
      </c>
      <c r="AM65">
        <f t="shared" si="36"/>
        <v>1.296283481783465</v>
      </c>
      <c r="AP65" t="s">
        <v>106</v>
      </c>
      <c r="AQ65" s="17">
        <v>0.94999998807907104</v>
      </c>
    </row>
    <row r="66" spans="36:43">
      <c r="AJ66">
        <v>-15</v>
      </c>
      <c r="AK66" s="13">
        <f t="shared" si="34"/>
        <v>-0.12835252038409928</v>
      </c>
      <c r="AL66" s="8">
        <f t="shared" si="35"/>
        <v>0.13925705655635373</v>
      </c>
      <c r="AM66">
        <f t="shared" si="36"/>
        <v>1.5136157273535329</v>
      </c>
      <c r="AP66" t="s">
        <v>104</v>
      </c>
      <c r="AQ66" s="12">
        <f>STDEV('Previous No UKIP - Current UKIP'!UKIP)</f>
        <v>8.5568346922732852E-2</v>
      </c>
    </row>
    <row r="67" spans="36:43">
      <c r="AJ67">
        <v>-14</v>
      </c>
      <c r="AK67" s="13">
        <f t="shared" si="34"/>
        <v>-0.119795685691826</v>
      </c>
      <c r="AL67" s="8">
        <f t="shared" si="35"/>
        <v>0.14781389124862701</v>
      </c>
      <c r="AM67">
        <f t="shared" si="36"/>
        <v>1.7497996750006972</v>
      </c>
      <c r="AP67" t="s">
        <v>108</v>
      </c>
      <c r="AQ67" s="16">
        <f>COUNT('Previous No UKIP - Current UKIP'!UKIP)-1</f>
        <v>41</v>
      </c>
    </row>
    <row r="68" spans="36:43">
      <c r="AJ68">
        <v>-13</v>
      </c>
      <c r="AK68" s="13">
        <f t="shared" si="34"/>
        <v>-0.1112388509995527</v>
      </c>
      <c r="AL68" s="8">
        <f t="shared" si="35"/>
        <v>0.15637072594090029</v>
      </c>
      <c r="AM68">
        <f t="shared" si="36"/>
        <v>2.0027100932842727</v>
      </c>
      <c r="AP68" t="s">
        <v>109</v>
      </c>
      <c r="AQ68" s="12">
        <f>SQRT(AQ67)*AQ66/SQRT(CHIINV((1-AQ65)/2,AQ67))</f>
        <v>7.0406068172632522E-2</v>
      </c>
    </row>
    <row r="69" spans="36:43">
      <c r="AJ69">
        <v>-12</v>
      </c>
      <c r="AK69" s="13">
        <f t="shared" si="34"/>
        <v>-0.10268201630727943</v>
      </c>
      <c r="AL69" s="8">
        <f t="shared" si="35"/>
        <v>0.1649275606331736</v>
      </c>
      <c r="AM69">
        <f t="shared" si="36"/>
        <v>2.2693678441463936</v>
      </c>
      <c r="AP69" t="s">
        <v>110</v>
      </c>
      <c r="AQ69" s="12">
        <f>SQRT(AQ67)*AQ66/SQRT(CHIINV(1-(1-AQ65)/2,AQ67))</f>
        <v>0.10911380996604592</v>
      </c>
    </row>
    <row r="70" spans="36:43">
      <c r="AJ70">
        <v>-11</v>
      </c>
      <c r="AK70" s="13">
        <f t="shared" si="34"/>
        <v>-9.4125181615006132E-2</v>
      </c>
      <c r="AL70" s="8">
        <f t="shared" si="35"/>
        <v>0.17348439532544688</v>
      </c>
      <c r="AM70">
        <f t="shared" si="36"/>
        <v>2.5459435044277337</v>
      </c>
    </row>
    <row r="71" spans="36:43">
      <c r="AJ71">
        <v>-10</v>
      </c>
      <c r="AK71" s="13">
        <f t="shared" si="34"/>
        <v>-8.5568346922732852E-2</v>
      </c>
      <c r="AL71" s="8">
        <f t="shared" si="35"/>
        <v>0.18204123001772016</v>
      </c>
      <c r="AM71">
        <f t="shared" si="36"/>
        <v>2.8278064637340705</v>
      </c>
    </row>
    <row r="72" spans="36:43">
      <c r="AJ72">
        <v>-9</v>
      </c>
      <c r="AK72" s="13">
        <f t="shared" si="34"/>
        <v>-7.7011512230459572E-2</v>
      </c>
      <c r="AL72" s="8">
        <f t="shared" si="35"/>
        <v>0.19059806470999344</v>
      </c>
      <c r="AM72">
        <f t="shared" si="36"/>
        <v>3.1096224184280019</v>
      </c>
    </row>
    <row r="73" spans="36:43">
      <c r="AJ73">
        <v>-8</v>
      </c>
      <c r="AK73" s="13">
        <f t="shared" si="34"/>
        <v>-6.8454677538186279E-2</v>
      </c>
      <c r="AL73" s="8">
        <f t="shared" si="35"/>
        <v>0.19915489940226672</v>
      </c>
      <c r="AM73">
        <f t="shared" si="36"/>
        <v>3.3854989979305143</v>
      </c>
    </row>
    <row r="74" spans="36:43">
      <c r="AJ74">
        <v>-7</v>
      </c>
      <c r="AK74" s="13">
        <f t="shared" si="34"/>
        <v>-5.9897842845912999E-2</v>
      </c>
      <c r="AL74" s="8">
        <f t="shared" si="35"/>
        <v>0.20771173409454002</v>
      </c>
      <c r="AM74">
        <f t="shared" si="36"/>
        <v>3.6491757127051043</v>
      </c>
    </row>
    <row r="75" spans="36:43">
      <c r="AJ75">
        <v>-6</v>
      </c>
      <c r="AK75" s="13">
        <f t="shared" si="34"/>
        <v>-5.1341008153639713E-2</v>
      </c>
      <c r="AL75" s="8">
        <f t="shared" si="35"/>
        <v>0.2162685687868133</v>
      </c>
      <c r="AM75">
        <f t="shared" si="36"/>
        <v>3.8942507933768691</v>
      </c>
    </row>
    <row r="76" spans="36:43">
      <c r="AJ76">
        <v>-5</v>
      </c>
      <c r="AK76" s="13">
        <f t="shared" si="34"/>
        <v>-4.2784173461366426E-2</v>
      </c>
      <c r="AL76" s="8">
        <f t="shared" si="35"/>
        <v>0.22482540347908658</v>
      </c>
      <c r="AM76">
        <f>NORMDIST(AL76,$AG$52,$AG$54,FALSE)</f>
        <v>4.1144341269349285</v>
      </c>
    </row>
    <row r="77" spans="36:43">
      <c r="AJ77">
        <v>-4</v>
      </c>
      <c r="AK77" s="13">
        <f t="shared" si="34"/>
        <v>-3.4227338769093139E-2</v>
      </c>
      <c r="AL77" s="8">
        <f t="shared" si="35"/>
        <v>0.23338223817135986</v>
      </c>
      <c r="AM77">
        <f t="shared" si="36"/>
        <v>4.3038127245331337</v>
      </c>
    </row>
    <row r="78" spans="36:43">
      <c r="AJ78">
        <v>-3</v>
      </c>
      <c r="AK78" s="13">
        <f t="shared" si="34"/>
        <v>-2.5670504076819856E-2</v>
      </c>
      <c r="AL78" s="8">
        <f t="shared" si="35"/>
        <v>0.24193907286363314</v>
      </c>
      <c r="AM78">
        <f t="shared" si="36"/>
        <v>4.4571132805091169</v>
      </c>
    </row>
    <row r="79" spans="36:43">
      <c r="AJ79">
        <v>-2</v>
      </c>
      <c r="AK79" s="13">
        <f t="shared" si="34"/>
        <v>-1.711366938454657E-2</v>
      </c>
      <c r="AL79" s="8">
        <f t="shared" si="35"/>
        <v>0.25049590755590645</v>
      </c>
      <c r="AM79">
        <f t="shared" si="36"/>
        <v>4.569945640396238</v>
      </c>
    </row>
    <row r="80" spans="36:43">
      <c r="AJ80">
        <v>-1</v>
      </c>
      <c r="AK80" s="13">
        <f t="shared" si="34"/>
        <v>-8.5568346922732848E-3</v>
      </c>
      <c r="AL80" s="8">
        <f t="shared" si="35"/>
        <v>0.2590527422481797</v>
      </c>
      <c r="AM80">
        <f t="shared" si="36"/>
        <v>4.6390115241498702</v>
      </c>
    </row>
    <row r="81" spans="36:39">
      <c r="AJ81">
        <v>0</v>
      </c>
      <c r="AK81" s="13">
        <f t="shared" si="34"/>
        <v>0</v>
      </c>
      <c r="AL81" s="8">
        <f t="shared" si="35"/>
        <v>0.26760957694045301</v>
      </c>
      <c r="AM81">
        <f t="shared" si="36"/>
        <v>4.6622646661816729</v>
      </c>
    </row>
    <row r="82" spans="36:39">
      <c r="AJ82">
        <v>1</v>
      </c>
      <c r="AK82" s="13">
        <f t="shared" si="34"/>
        <v>8.5568346922732848E-3</v>
      </c>
      <c r="AL82" s="8">
        <f t="shared" si="35"/>
        <v>0.27616641163272632</v>
      </c>
      <c r="AM82">
        <f t="shared" si="36"/>
        <v>4.6390115241498702</v>
      </c>
    </row>
    <row r="83" spans="36:39">
      <c r="AJ83">
        <v>2</v>
      </c>
      <c r="AK83" s="13">
        <f t="shared" si="34"/>
        <v>1.711366938454657E-2</v>
      </c>
      <c r="AL83" s="8">
        <f t="shared" si="35"/>
        <v>0.28472324632499957</v>
      </c>
      <c r="AM83">
        <f t="shared" si="36"/>
        <v>4.569945640396238</v>
      </c>
    </row>
    <row r="84" spans="36:39">
      <c r="AJ84">
        <v>3</v>
      </c>
      <c r="AK84" s="13">
        <f t="shared" si="34"/>
        <v>2.5670504076819856E-2</v>
      </c>
      <c r="AL84" s="8">
        <f t="shared" si="35"/>
        <v>0.29328008101727288</v>
      </c>
      <c r="AM84">
        <f t="shared" si="36"/>
        <v>4.4571132805091169</v>
      </c>
    </row>
    <row r="85" spans="36:39">
      <c r="AJ85">
        <v>4</v>
      </c>
      <c r="AK85" s="13">
        <f t="shared" si="34"/>
        <v>3.4227338769093139E-2</v>
      </c>
      <c r="AL85" s="8">
        <f t="shared" si="35"/>
        <v>0.30183691570954613</v>
      </c>
      <c r="AM85">
        <f t="shared" si="36"/>
        <v>4.3038127245331346</v>
      </c>
    </row>
    <row r="86" spans="36:39">
      <c r="AJ86">
        <v>5</v>
      </c>
      <c r="AK86" s="13">
        <f t="shared" si="34"/>
        <v>4.2784173461366426E-2</v>
      </c>
      <c r="AL86" s="8">
        <f t="shared" si="35"/>
        <v>0.31039375040181943</v>
      </c>
      <c r="AM86">
        <f t="shared" si="36"/>
        <v>4.1144341269349285</v>
      </c>
    </row>
    <row r="87" spans="36:39">
      <c r="AJ87">
        <v>6</v>
      </c>
      <c r="AK87" s="13">
        <f t="shared" si="34"/>
        <v>5.1341008153639713E-2</v>
      </c>
      <c r="AL87" s="8">
        <f t="shared" si="35"/>
        <v>0.31895058509409274</v>
      </c>
      <c r="AM87">
        <f t="shared" si="36"/>
        <v>3.8942507933768686</v>
      </c>
    </row>
    <row r="88" spans="36:39">
      <c r="AJ88">
        <v>7</v>
      </c>
      <c r="AK88" s="13">
        <f t="shared" si="34"/>
        <v>5.9897842845912999E-2</v>
      </c>
      <c r="AL88" s="8">
        <f t="shared" si="35"/>
        <v>0.32750741978636599</v>
      </c>
      <c r="AM88">
        <f t="shared" si="36"/>
        <v>3.6491757127051043</v>
      </c>
    </row>
    <row r="89" spans="36:39">
      <c r="AJ89">
        <v>8</v>
      </c>
      <c r="AK89" s="13">
        <f t="shared" si="34"/>
        <v>6.8454677538186279E-2</v>
      </c>
      <c r="AL89" s="8">
        <f t="shared" si="35"/>
        <v>0.3360642544786393</v>
      </c>
      <c r="AM89">
        <f t="shared" si="36"/>
        <v>3.3854989979305143</v>
      </c>
    </row>
    <row r="90" spans="36:39">
      <c r="AJ90">
        <v>9</v>
      </c>
      <c r="AK90" s="13">
        <f t="shared" si="34"/>
        <v>7.7011512230459572E-2</v>
      </c>
      <c r="AL90" s="8">
        <f t="shared" si="35"/>
        <v>0.34462108917091261</v>
      </c>
      <c r="AM90">
        <f t="shared" si="36"/>
        <v>3.109622418428001</v>
      </c>
    </row>
    <row r="91" spans="36:39">
      <c r="AJ91">
        <v>10</v>
      </c>
      <c r="AK91" s="13">
        <f t="shared" si="34"/>
        <v>8.5568346922732852E-2</v>
      </c>
      <c r="AL91" s="8">
        <f t="shared" si="35"/>
        <v>0.35317792386318586</v>
      </c>
      <c r="AM91">
        <f t="shared" si="36"/>
        <v>2.8278064637340705</v>
      </c>
    </row>
    <row r="92" spans="36:39">
      <c r="AJ92">
        <v>11</v>
      </c>
      <c r="AK92" s="13">
        <f t="shared" si="34"/>
        <v>9.4125181615006132E-2</v>
      </c>
      <c r="AL92" s="8">
        <f t="shared" si="35"/>
        <v>0.36173475855545911</v>
      </c>
      <c r="AM92">
        <f t="shared" si="36"/>
        <v>2.5459435044277341</v>
      </c>
    </row>
    <row r="93" spans="36:39">
      <c r="AJ93">
        <v>12</v>
      </c>
      <c r="AK93" s="13">
        <f t="shared" si="34"/>
        <v>0.10268201630727943</v>
      </c>
      <c r="AL93" s="8">
        <f t="shared" si="35"/>
        <v>0.37029159324773242</v>
      </c>
      <c r="AM93">
        <f t="shared" si="36"/>
        <v>2.2693678441463936</v>
      </c>
    </row>
    <row r="94" spans="36:39">
      <c r="AJ94">
        <v>13</v>
      </c>
      <c r="AK94" s="13">
        <f t="shared" si="34"/>
        <v>0.1112388509995527</v>
      </c>
      <c r="AL94" s="8">
        <f t="shared" si="35"/>
        <v>0.37884842794000573</v>
      </c>
      <c r="AM94">
        <f t="shared" si="36"/>
        <v>2.0027100932842727</v>
      </c>
    </row>
    <row r="95" spans="36:39">
      <c r="AJ95">
        <v>14</v>
      </c>
      <c r="AK95" s="13">
        <f t="shared" si="34"/>
        <v>0.119795685691826</v>
      </c>
      <c r="AL95" s="8">
        <f t="shared" si="35"/>
        <v>0.38740526263227903</v>
      </c>
      <c r="AM95">
        <f t="shared" si="36"/>
        <v>1.7497996750006961</v>
      </c>
    </row>
    <row r="96" spans="36:39">
      <c r="AJ96">
        <v>15</v>
      </c>
      <c r="AK96" s="13">
        <f t="shared" si="34"/>
        <v>0.12835252038409928</v>
      </c>
      <c r="AL96" s="8">
        <f t="shared" si="35"/>
        <v>0.39596209732455229</v>
      </c>
      <c r="AM96">
        <f t="shared" si="36"/>
        <v>1.5136157273535329</v>
      </c>
    </row>
    <row r="97" spans="36:39">
      <c r="AJ97">
        <v>16</v>
      </c>
      <c r="AK97" s="13">
        <f t="shared" si="34"/>
        <v>0.13690935507637256</v>
      </c>
      <c r="AL97" s="8">
        <f t="shared" si="35"/>
        <v>0.40451893201682554</v>
      </c>
      <c r="AM97">
        <f t="shared" si="36"/>
        <v>1.2962834817834654</v>
      </c>
    </row>
    <row r="98" spans="36:39">
      <c r="AJ98">
        <v>17</v>
      </c>
      <c r="AK98" s="13">
        <f t="shared" si="34"/>
        <v>0.14546618976864584</v>
      </c>
      <c r="AL98" s="8">
        <f t="shared" si="35"/>
        <v>0.41307576670909885</v>
      </c>
      <c r="AM98">
        <f t="shared" si="36"/>
        <v>1.0991106029173625</v>
      </c>
    </row>
    <row r="99" spans="36:39">
      <c r="AJ99">
        <v>18</v>
      </c>
      <c r="AK99" s="13">
        <f t="shared" si="34"/>
        <v>0.15402302446091914</v>
      </c>
      <c r="AL99" s="8">
        <f t="shared" si="35"/>
        <v>0.42163260140137215</v>
      </c>
      <c r="AM99">
        <f t="shared" si="36"/>
        <v>0.92265611222085586</v>
      </c>
    </row>
    <row r="100" spans="36:39">
      <c r="AJ100">
        <v>19</v>
      </c>
      <c r="AK100" s="13">
        <f t="shared" si="34"/>
        <v>0.16257985915319242</v>
      </c>
      <c r="AL100" s="8">
        <f t="shared" si="35"/>
        <v>0.43018943609364546</v>
      </c>
      <c r="AM100">
        <f t="shared" si="36"/>
        <v>0.76682344738910047</v>
      </c>
    </row>
    <row r="101" spans="36:39">
      <c r="AJ101">
        <v>20</v>
      </c>
      <c r="AK101" s="13">
        <f t="shared" si="34"/>
        <v>0.1711366938454657</v>
      </c>
      <c r="AL101" s="8">
        <f t="shared" si="35"/>
        <v>0.43874627078591871</v>
      </c>
      <c r="AM101">
        <f t="shared" si="36"/>
        <v>0.63096890912174819</v>
      </c>
    </row>
    <row r="102" spans="36:39">
      <c r="AJ102">
        <v>21</v>
      </c>
      <c r="AK102" s="13">
        <f t="shared" si="34"/>
        <v>0.17969352853773898</v>
      </c>
      <c r="AL102" s="8">
        <f t="shared" si="35"/>
        <v>0.44730310547819196</v>
      </c>
      <c r="AM102">
        <f t="shared" si="36"/>
        <v>0.51401712855507053</v>
      </c>
    </row>
    <row r="103" spans="36:39">
      <c r="AJ103">
        <v>22</v>
      </c>
      <c r="AK103" s="13">
        <f t="shared" si="34"/>
        <v>0.18825036323001226</v>
      </c>
      <c r="AL103" s="8">
        <f t="shared" si="35"/>
        <v>0.45585994017046527</v>
      </c>
      <c r="AM103">
        <f t="shared" si="36"/>
        <v>0.41457611514062048</v>
      </c>
    </row>
    <row r="104" spans="36:39">
      <c r="AJ104">
        <v>23</v>
      </c>
      <c r="AK104" s="13">
        <f t="shared" si="34"/>
        <v>0.19680719792228557</v>
      </c>
      <c r="AL104" s="8">
        <f t="shared" si="35"/>
        <v>0.46441677486273858</v>
      </c>
      <c r="AM104">
        <f t="shared" si="36"/>
        <v>0.3310457518500402</v>
      </c>
    </row>
    <row r="105" spans="36:39">
      <c r="AJ105">
        <v>24</v>
      </c>
      <c r="AK105" s="13">
        <f t="shared" si="34"/>
        <v>0.20536403261455885</v>
      </c>
      <c r="AL105" s="8">
        <f t="shared" si="35"/>
        <v>0.47297360955501189</v>
      </c>
      <c r="AM105">
        <f t="shared" si="36"/>
        <v>0.26171512130606961</v>
      </c>
    </row>
    <row r="106" spans="36:39">
      <c r="AJ106">
        <v>25</v>
      </c>
      <c r="AK106" s="13">
        <f t="shared" si="34"/>
        <v>0.2139208673068321</v>
      </c>
      <c r="AL106" s="8">
        <f t="shared" si="35"/>
        <v>0.48153044424728508</v>
      </c>
      <c r="AM106">
        <f t="shared" si="36"/>
        <v>0.20484561317278224</v>
      </c>
    </row>
    <row r="107" spans="36:39">
      <c r="AJ107">
        <v>26</v>
      </c>
      <c r="AK107" s="13">
        <f t="shared" si="34"/>
        <v>0.22247770199910541</v>
      </c>
      <c r="AL107" s="8">
        <f t="shared" si="35"/>
        <v>0.49008727893955839</v>
      </c>
      <c r="AM107">
        <f t="shared" si="36"/>
        <v>0.15873824518254259</v>
      </c>
    </row>
    <row r="108" spans="36:39">
      <c r="AJ108">
        <v>27</v>
      </c>
      <c r="AK108" s="13">
        <f t="shared" si="34"/>
        <v>0.23103453669137872</v>
      </c>
      <c r="AL108" s="8">
        <f t="shared" si="35"/>
        <v>0.4986441136318317</v>
      </c>
      <c r="AM108">
        <f t="shared" si="36"/>
        <v>0.12178492619277281</v>
      </c>
    </row>
    <row r="109" spans="36:39">
      <c r="AJ109">
        <v>28</v>
      </c>
      <c r="AK109" s="13">
        <f t="shared" si="34"/>
        <v>0.239591371383652</v>
      </c>
      <c r="AL109" s="8">
        <f t="shared" si="35"/>
        <v>0.50720094832410501</v>
      </c>
      <c r="AM109">
        <f t="shared" si="36"/>
        <v>9.2504434965040488E-2</v>
      </c>
    </row>
    <row r="110" spans="36:39">
      <c r="AJ110">
        <v>29</v>
      </c>
      <c r="AK110" s="13">
        <f t="shared" si="34"/>
        <v>0.24814820607592525</v>
      </c>
      <c r="AL110" s="8">
        <f t="shared" si="35"/>
        <v>0.5157577830163782</v>
      </c>
      <c r="AM110">
        <f t="shared" si="36"/>
        <v>6.9564653681470925E-2</v>
      </c>
    </row>
    <row r="111" spans="36:39">
      <c r="AJ111">
        <v>30</v>
      </c>
      <c r="AK111" s="13">
        <f t="shared" si="34"/>
        <v>0.25670504076819856</v>
      </c>
      <c r="AL111" s="8">
        <f t="shared" si="35"/>
        <v>0.52431461770865151</v>
      </c>
      <c r="AM111">
        <f t="shared" si="36"/>
        <v>5.179308203698172E-2</v>
      </c>
    </row>
  </sheetData>
  <sortState ref="A6:AB77">
    <sortCondition ref="E6:E77"/>
  </sortState>
  <mergeCells count="2">
    <mergeCell ref="B1:N1"/>
    <mergeCell ref="P1:AB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B2:E63"/>
  <sheetViews>
    <sheetView topLeftCell="D1" workbookViewId="0">
      <selection activeCell="AD17" sqref="AD17"/>
    </sheetView>
  </sheetViews>
  <sheetFormatPr defaultRowHeight="15"/>
  <sheetData>
    <row r="2" spans="2:5">
      <c r="B2" t="s">
        <v>98</v>
      </c>
      <c r="D2" t="s">
        <v>99</v>
      </c>
    </row>
    <row r="3" spans="2:5">
      <c r="B3" s="14">
        <v>0.10448316958174098</v>
      </c>
      <c r="C3" s="15">
        <v>6.7521681549799373E-2</v>
      </c>
      <c r="D3" s="8">
        <v>1.0904536172254453E-2</v>
      </c>
      <c r="E3">
        <v>5.1793082036981616E-2</v>
      </c>
    </row>
    <row r="4" spans="2:5">
      <c r="B4" s="14">
        <v>0.11104676265320407</v>
      </c>
      <c r="C4" s="15">
        <v>9.0690150272356218E-2</v>
      </c>
      <c r="D4" s="8">
        <v>1.9461370864527761E-2</v>
      </c>
      <c r="E4">
        <v>6.9564653681470801E-2</v>
      </c>
    </row>
    <row r="5" spans="2:5">
      <c r="B5" s="14">
        <v>0.11761035572466716</v>
      </c>
      <c r="C5" s="15">
        <v>0.1205963181568097</v>
      </c>
      <c r="D5" s="8">
        <v>2.8018205556801012E-2</v>
      </c>
      <c r="E5">
        <v>9.2504434965040488E-2</v>
      </c>
    </row>
    <row r="6" spans="2:5">
      <c r="B6" s="14">
        <v>0.12417394879613028</v>
      </c>
      <c r="C6" s="15">
        <v>0.15876875212953515</v>
      </c>
      <c r="D6" s="8">
        <v>3.6575040249074292E-2</v>
      </c>
      <c r="E6">
        <v>0.12178492619277274</v>
      </c>
    </row>
    <row r="7" spans="2:5">
      <c r="B7" s="14">
        <v>0.13073754186759337</v>
      </c>
      <c r="C7" s="15">
        <v>0.2069441095113139</v>
      </c>
      <c r="D7" s="8">
        <v>4.5131874941347599E-2</v>
      </c>
      <c r="E7">
        <v>0.15873824518254248</v>
      </c>
    </row>
    <row r="8" spans="2:5">
      <c r="B8" s="14">
        <v>0.13730113493905649</v>
      </c>
      <c r="C8" s="15">
        <v>0.26705343099006718</v>
      </c>
      <c r="D8" s="8">
        <v>5.3688709633620907E-2</v>
      </c>
      <c r="E8">
        <v>0.20484561317278208</v>
      </c>
    </row>
    <row r="9" spans="2:5">
      <c r="B9" s="14">
        <v>0.14386472801051958</v>
      </c>
      <c r="C9" s="15">
        <v>0.34119315519740007</v>
      </c>
      <c r="D9" s="8">
        <v>6.2245544325894159E-2</v>
      </c>
      <c r="E9">
        <v>0.26171512130606972</v>
      </c>
    </row>
    <row r="10" spans="2:5">
      <c r="B10" s="14">
        <v>0.15042832108198267</v>
      </c>
      <c r="C10" s="15">
        <v>0.4315782138408335</v>
      </c>
      <c r="D10" s="8">
        <v>7.0802379018167438E-2</v>
      </c>
      <c r="E10">
        <v>0.3310457518500402</v>
      </c>
    </row>
    <row r="11" spans="2:5">
      <c r="B11" s="14">
        <v>0.15699191415344577</v>
      </c>
      <c r="C11" s="15">
        <v>0.54047520100638569</v>
      </c>
      <c r="D11" s="8">
        <v>7.9359213710440746E-2</v>
      </c>
      <c r="E11">
        <v>0.41457611514062048</v>
      </c>
    </row>
    <row r="12" spans="2:5">
      <c r="B12" s="14">
        <v>0.16355550722490886</v>
      </c>
      <c r="C12" s="15">
        <v>0.67011460798289091</v>
      </c>
      <c r="D12" s="8">
        <v>8.7916048402714025E-2</v>
      </c>
      <c r="E12">
        <v>0.51401712855506976</v>
      </c>
    </row>
    <row r="13" spans="2:5">
      <c r="B13" s="14">
        <v>0.17011910029637198</v>
      </c>
      <c r="C13" s="15">
        <v>0.82258247769697324</v>
      </c>
      <c r="D13" s="8">
        <v>9.6472883094987305E-2</v>
      </c>
      <c r="E13">
        <v>0.63096890912174819</v>
      </c>
    </row>
    <row r="14" spans="2:5">
      <c r="B14" s="14">
        <v>0.17668269336783507</v>
      </c>
      <c r="C14" s="15">
        <v>0.99969352243907506</v>
      </c>
      <c r="D14" s="8">
        <v>0.10502971778726058</v>
      </c>
      <c r="E14">
        <v>0.76682344738910091</v>
      </c>
    </row>
    <row r="15" spans="2:5">
      <c r="B15" s="14">
        <v>0.18324628643929819</v>
      </c>
      <c r="C15" s="15">
        <v>1.2028496806749058</v>
      </c>
      <c r="D15" s="8">
        <v>0.11358655247953386</v>
      </c>
      <c r="E15">
        <v>0.92265611222085586</v>
      </c>
    </row>
    <row r="16" spans="2:5">
      <c r="B16" s="14">
        <v>0.18980987951076128</v>
      </c>
      <c r="C16" s="15">
        <v>1.4328901312573643</v>
      </c>
      <c r="D16" s="8">
        <v>0.12214338717180717</v>
      </c>
      <c r="E16">
        <v>1.0991106029173625</v>
      </c>
    </row>
    <row r="17" spans="2:5">
      <c r="B17" s="14">
        <v>0.19637347258222437</v>
      </c>
      <c r="C17" s="15">
        <v>1.6899407606743966</v>
      </c>
      <c r="D17" s="8">
        <v>0.13070022186408045</v>
      </c>
      <c r="E17">
        <v>1.296283481783465</v>
      </c>
    </row>
    <row r="18" spans="2:5">
      <c r="B18" s="14">
        <v>0.20293706565368749</v>
      </c>
      <c r="C18" s="15">
        <v>1.973272782997511</v>
      </c>
      <c r="D18" s="8">
        <v>0.13925705655635373</v>
      </c>
      <c r="E18">
        <v>1.5136157273535329</v>
      </c>
    </row>
    <row r="19" spans="2:5">
      <c r="B19" s="14">
        <v>0.20950065872515058</v>
      </c>
      <c r="C19" s="15">
        <v>2.2811814200780249</v>
      </c>
      <c r="D19" s="8">
        <v>0.14781389124862701</v>
      </c>
      <c r="E19">
        <v>1.7497996750006972</v>
      </c>
    </row>
    <row r="20" spans="2:5">
      <c r="B20" s="14">
        <v>0.2160642517966137</v>
      </c>
      <c r="C20" s="15">
        <v>2.6108960470580684</v>
      </c>
      <c r="D20" s="8">
        <v>0.15637072594090029</v>
      </c>
      <c r="E20">
        <v>2.0027100932842727</v>
      </c>
    </row>
    <row r="21" spans="2:5">
      <c r="B21" s="14">
        <v>0.2226278448680768</v>
      </c>
      <c r="C21" s="15">
        <v>2.9585328168421414</v>
      </c>
      <c r="D21" s="8">
        <v>0.1649275606331736</v>
      </c>
      <c r="E21">
        <v>2.2693678441463936</v>
      </c>
    </row>
    <row r="22" spans="2:5">
      <c r="B22" s="14">
        <v>0.22919143793953989</v>
      </c>
      <c r="C22" s="15">
        <v>3.3190993814000822</v>
      </c>
      <c r="D22" s="8">
        <v>0.17348439532544688</v>
      </c>
      <c r="E22">
        <v>2.5459435044277337</v>
      </c>
    </row>
    <row r="23" spans="2:5">
      <c r="B23" s="14">
        <v>0.23575503101100298</v>
      </c>
      <c r="C23" s="15">
        <v>3.6865588997461285</v>
      </c>
      <c r="D23" s="8">
        <v>0.18204123001772016</v>
      </c>
      <c r="E23">
        <v>2.8278064637340705</v>
      </c>
    </row>
    <row r="24" spans="2:5">
      <c r="B24" s="14">
        <v>0.2423186240824661</v>
      </c>
      <c r="C24" s="15">
        <v>4.0539571390497748</v>
      </c>
      <c r="D24" s="8">
        <v>0.19059806470999344</v>
      </c>
      <c r="E24">
        <v>3.1096224184280019</v>
      </c>
    </row>
    <row r="25" spans="2:5">
      <c r="B25" s="14">
        <v>0.24888221715392919</v>
      </c>
      <c r="C25" s="15">
        <v>4.4136123249473025</v>
      </c>
      <c r="D25" s="8">
        <v>0.19915489940226672</v>
      </c>
      <c r="E25">
        <v>3.3854989979305143</v>
      </c>
    </row>
    <row r="26" spans="2:5">
      <c r="B26" s="14">
        <v>0.25544581022539231</v>
      </c>
      <c r="C26" s="15">
        <v>4.7573627732097687</v>
      </c>
      <c r="D26" s="8">
        <v>0.20771173409454002</v>
      </c>
      <c r="E26">
        <v>3.6491757127051043</v>
      </c>
    </row>
    <row r="27" spans="2:5">
      <c r="B27" s="14">
        <v>0.2620094032968554</v>
      </c>
      <c r="C27" s="15">
        <v>5.0768626157002137</v>
      </c>
      <c r="D27" s="8">
        <v>0.2162685687868133</v>
      </c>
      <c r="E27">
        <v>3.8942507933768691</v>
      </c>
    </row>
    <row r="28" spans="2:5">
      <c r="B28" s="14">
        <v>0.2685729963683185</v>
      </c>
      <c r="C28" s="15">
        <v>5.3639115486149409</v>
      </c>
      <c r="D28" s="8">
        <v>0.22482540347908658</v>
      </c>
      <c r="E28">
        <v>4.1144341269349285</v>
      </c>
    </row>
    <row r="29" spans="2:5">
      <c r="B29" s="14">
        <v>0.27513658943978159</v>
      </c>
      <c r="C29" s="15">
        <v>5.6108009179373388</v>
      </c>
      <c r="D29" s="8">
        <v>0.23338223817135986</v>
      </c>
      <c r="E29">
        <v>4.3038127245331337</v>
      </c>
    </row>
    <row r="30" spans="2:5">
      <c r="B30" s="14">
        <v>0.28170018251124473</v>
      </c>
      <c r="C30" s="15">
        <v>5.8106560127669269</v>
      </c>
      <c r="D30" s="8">
        <v>0.24193907286363314</v>
      </c>
      <c r="E30">
        <v>4.4571132805091169</v>
      </c>
    </row>
    <row r="31" spans="2:5">
      <c r="B31" s="14">
        <v>0.28826377558270783</v>
      </c>
      <c r="C31" s="15">
        <v>5.9577534700561179</v>
      </c>
      <c r="D31" s="8">
        <v>0.25049590755590645</v>
      </c>
      <c r="E31">
        <v>4.569945640396238</v>
      </c>
    </row>
    <row r="32" spans="2:5">
      <c r="B32" s="14">
        <v>0.29482736865417092</v>
      </c>
      <c r="C32" s="15">
        <v>6.0477933832135999</v>
      </c>
      <c r="D32" s="8">
        <v>0.2590527422481797</v>
      </c>
      <c r="E32">
        <v>4.6390115241498702</v>
      </c>
    </row>
    <row r="33" spans="2:5">
      <c r="B33" s="14">
        <v>0.30139096172563401</v>
      </c>
      <c r="C33" s="15">
        <v>6.0781080737003057</v>
      </c>
      <c r="D33" s="8">
        <v>0.26760957694045301</v>
      </c>
      <c r="E33">
        <v>4.6622646661816729</v>
      </c>
    </row>
    <row r="34" spans="2:5">
      <c r="B34" s="14">
        <v>0.3079545547970971</v>
      </c>
      <c r="C34" s="15">
        <v>6.0477933832135999</v>
      </c>
      <c r="D34" s="8">
        <v>0.27616641163272632</v>
      </c>
      <c r="E34">
        <v>4.6390115241498702</v>
      </c>
    </row>
    <row r="35" spans="2:5">
      <c r="B35" s="14">
        <v>0.31451814786856019</v>
      </c>
      <c r="C35" s="15">
        <v>5.9577534700561179</v>
      </c>
      <c r="D35" s="8">
        <v>0.28472324632499957</v>
      </c>
      <c r="E35">
        <v>4.569945640396238</v>
      </c>
    </row>
    <row r="36" spans="2:5">
      <c r="B36" s="14">
        <v>0.32108174094002329</v>
      </c>
      <c r="C36" s="15">
        <v>5.8106560127669269</v>
      </c>
      <c r="D36" s="8">
        <v>0.29328008101727288</v>
      </c>
      <c r="E36">
        <v>4.4571132805091169</v>
      </c>
    </row>
    <row r="37" spans="2:5">
      <c r="B37" s="14">
        <v>0.32764533401148643</v>
      </c>
      <c r="C37" s="15">
        <v>5.6108009179373388</v>
      </c>
      <c r="D37" s="8">
        <v>0.30183691570954613</v>
      </c>
      <c r="E37">
        <v>4.3038127245331346</v>
      </c>
    </row>
    <row r="38" spans="2:5">
      <c r="B38" s="14">
        <v>0.33420892708294953</v>
      </c>
      <c r="C38" s="15">
        <v>5.3639115486149409</v>
      </c>
      <c r="D38" s="8">
        <v>0.31039375040181943</v>
      </c>
      <c r="E38">
        <v>4.1144341269349285</v>
      </c>
    </row>
    <row r="39" spans="2:5">
      <c r="B39" s="14">
        <v>0.34077252015441262</v>
      </c>
      <c r="C39" s="15">
        <v>5.0768626157002137</v>
      </c>
      <c r="D39" s="8">
        <v>0.31895058509409274</v>
      </c>
      <c r="E39">
        <v>3.8942507933768686</v>
      </c>
    </row>
    <row r="40" spans="2:5">
      <c r="B40" s="14">
        <v>0.34733611322587571</v>
      </c>
      <c r="C40" s="15">
        <v>4.7573627732097687</v>
      </c>
      <c r="D40" s="8">
        <v>0.32750741978636599</v>
      </c>
      <c r="E40">
        <v>3.6491757127051043</v>
      </c>
    </row>
    <row r="41" spans="2:5">
      <c r="B41" s="14">
        <v>0.3538997062973388</v>
      </c>
      <c r="C41" s="15">
        <v>4.4136123249473043</v>
      </c>
      <c r="D41" s="8">
        <v>0.3360642544786393</v>
      </c>
      <c r="E41">
        <v>3.3854989979305143</v>
      </c>
    </row>
    <row r="42" spans="2:5">
      <c r="B42" s="14">
        <v>0.36046329936880195</v>
      </c>
      <c r="C42" s="15">
        <v>4.0539571390497731</v>
      </c>
      <c r="D42" s="8">
        <v>0.34462108917091261</v>
      </c>
      <c r="E42">
        <v>3.109622418428001</v>
      </c>
    </row>
    <row r="43" spans="2:5">
      <c r="B43" s="14">
        <v>0.36702689244026504</v>
      </c>
      <c r="C43" s="15">
        <v>3.6865588997461285</v>
      </c>
      <c r="D43" s="8">
        <v>0.35317792386318586</v>
      </c>
      <c r="E43">
        <v>2.8278064637340705</v>
      </c>
    </row>
    <row r="44" spans="2:5">
      <c r="B44" s="14">
        <v>0.37359048551172813</v>
      </c>
      <c r="C44" s="15">
        <v>3.3190993814000822</v>
      </c>
      <c r="D44" s="8">
        <v>0.36173475855545911</v>
      </c>
      <c r="E44">
        <v>2.5459435044277341</v>
      </c>
    </row>
    <row r="45" spans="2:5">
      <c r="B45" s="14">
        <v>0.38015407858319122</v>
      </c>
      <c r="C45" s="15">
        <v>2.9585328168421414</v>
      </c>
      <c r="D45" s="8">
        <v>0.37029159324773242</v>
      </c>
      <c r="E45">
        <v>2.2693678441463936</v>
      </c>
    </row>
    <row r="46" spans="2:5">
      <c r="B46" s="14">
        <v>0.38671767165465432</v>
      </c>
      <c r="C46" s="15">
        <v>2.6108960470580684</v>
      </c>
      <c r="D46" s="8">
        <v>0.37884842794000573</v>
      </c>
      <c r="E46">
        <v>2.0027100932842727</v>
      </c>
    </row>
    <row r="47" spans="2:5">
      <c r="B47" s="14">
        <v>0.39328126472611746</v>
      </c>
      <c r="C47" s="15">
        <v>2.2811814200780232</v>
      </c>
      <c r="D47" s="8">
        <v>0.38740526263227903</v>
      </c>
      <c r="E47">
        <v>1.7497996750006961</v>
      </c>
    </row>
    <row r="48" spans="2:5">
      <c r="B48" s="14">
        <v>0.3998448577975805</v>
      </c>
      <c r="C48" s="15">
        <v>1.9732727829975121</v>
      </c>
      <c r="D48" s="8">
        <v>0.39596209732455229</v>
      </c>
      <c r="E48">
        <v>1.5136157273535329</v>
      </c>
    </row>
    <row r="49" spans="2:5">
      <c r="B49" s="14">
        <v>0.40640845086904365</v>
      </c>
      <c r="C49" s="15">
        <v>1.6899407606743966</v>
      </c>
      <c r="D49" s="8">
        <v>0.40451893201682554</v>
      </c>
      <c r="E49">
        <v>1.2962834817834654</v>
      </c>
    </row>
    <row r="50" spans="2:5">
      <c r="B50" s="14">
        <v>0.41297204394050674</v>
      </c>
      <c r="C50" s="15">
        <v>1.4328901312573643</v>
      </c>
      <c r="D50" s="8">
        <v>0.41307576670909885</v>
      </c>
      <c r="E50">
        <v>1.0991106029173625</v>
      </c>
    </row>
    <row r="51" spans="2:5">
      <c r="B51" s="14">
        <v>0.41953563701196983</v>
      </c>
      <c r="C51" s="15">
        <v>1.2028496806749058</v>
      </c>
      <c r="D51" s="8">
        <v>0.42163260140137215</v>
      </c>
      <c r="E51">
        <v>0.92265611222085586</v>
      </c>
    </row>
    <row r="52" spans="2:5">
      <c r="B52" s="14">
        <v>0.42609923008343298</v>
      </c>
      <c r="C52" s="15">
        <v>0.99969352243907417</v>
      </c>
      <c r="D52" s="8">
        <v>0.43018943609364546</v>
      </c>
      <c r="E52">
        <v>0.76682344738910047</v>
      </c>
    </row>
    <row r="53" spans="2:5">
      <c r="B53" s="14">
        <v>0.43266282315489601</v>
      </c>
      <c r="C53" s="15">
        <v>0.82258247769697401</v>
      </c>
      <c r="D53" s="8">
        <v>0.43874627078591871</v>
      </c>
      <c r="E53">
        <v>0.63096890912174819</v>
      </c>
    </row>
    <row r="54" spans="2:5">
      <c r="B54" s="14">
        <v>0.43922641622635916</v>
      </c>
      <c r="C54" s="15">
        <v>0.67011460798289091</v>
      </c>
      <c r="D54" s="8">
        <v>0.44730310547819196</v>
      </c>
      <c r="E54">
        <v>0.51401712855507053</v>
      </c>
    </row>
    <row r="55" spans="2:5">
      <c r="B55" s="14">
        <v>0.44579000929782225</v>
      </c>
      <c r="C55" s="15">
        <v>0.54047520100638569</v>
      </c>
      <c r="D55" s="8">
        <v>0.45585994017046527</v>
      </c>
      <c r="E55">
        <v>0.41457611514062048</v>
      </c>
    </row>
    <row r="56" spans="2:5">
      <c r="B56" s="14">
        <v>0.45235360236928535</v>
      </c>
      <c r="C56" s="15">
        <v>0.4315782138408335</v>
      </c>
      <c r="D56" s="8">
        <v>0.46441677486273858</v>
      </c>
      <c r="E56">
        <v>0.3310457518500402</v>
      </c>
    </row>
    <row r="57" spans="2:5">
      <c r="B57" s="14">
        <v>0.45891719544074844</v>
      </c>
      <c r="C57" s="15">
        <v>0.34119315519740007</v>
      </c>
      <c r="D57" s="8">
        <v>0.47297360955501189</v>
      </c>
      <c r="E57">
        <v>0.26171512130606961</v>
      </c>
    </row>
    <row r="58" spans="2:5">
      <c r="B58" s="14">
        <v>0.46548078851221153</v>
      </c>
      <c r="C58" s="15">
        <v>0.26705343099006718</v>
      </c>
      <c r="D58" s="8">
        <v>0.48153044424728508</v>
      </c>
      <c r="E58">
        <v>0.20484561317278224</v>
      </c>
    </row>
    <row r="59" spans="2:5">
      <c r="B59" s="14">
        <v>0.47204438158367468</v>
      </c>
      <c r="C59" s="15">
        <v>0.20694410951131373</v>
      </c>
      <c r="D59" s="8">
        <v>0.49008727893955839</v>
      </c>
      <c r="E59">
        <v>0.15873824518254259</v>
      </c>
    </row>
    <row r="60" spans="2:5">
      <c r="B60" s="14">
        <v>0.47860797465513771</v>
      </c>
      <c r="C60" s="15">
        <v>0.15876875212953542</v>
      </c>
      <c r="D60" s="8">
        <v>0.4986441136318317</v>
      </c>
      <c r="E60">
        <v>0.12178492619277281</v>
      </c>
    </row>
    <row r="61" spans="2:5">
      <c r="B61" s="14">
        <v>0.48517156772660086</v>
      </c>
      <c r="C61" s="15">
        <v>0.1205963181568097</v>
      </c>
      <c r="D61" s="8">
        <v>0.50720094832410501</v>
      </c>
      <c r="E61">
        <v>9.2504434965040488E-2</v>
      </c>
    </row>
    <row r="62" spans="2:5">
      <c r="B62" s="14">
        <v>0.49173516079806395</v>
      </c>
      <c r="C62" s="15">
        <v>9.0690150272356218E-2</v>
      </c>
      <c r="D62" s="8">
        <v>0.5157577830163782</v>
      </c>
      <c r="E62">
        <v>6.9564653681470925E-2</v>
      </c>
    </row>
    <row r="63" spans="2:5">
      <c r="B63" s="14">
        <v>0.49829875386952704</v>
      </c>
      <c r="C63" s="15">
        <v>6.7521681549799373E-2</v>
      </c>
      <c r="D63" s="8">
        <v>0.52431461770865151</v>
      </c>
      <c r="E63">
        <v>5.179308203698172E-2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Kent Analysis</vt:lpstr>
      <vt:lpstr>Previous UKIP - Current UKIP</vt:lpstr>
      <vt:lpstr>Previous No UKIP - Current UKIP</vt:lpstr>
      <vt:lpstr>Chart</vt:lpstr>
      <vt:lpstr>'Previous No UKIP - Current UKIP'!Data</vt:lpstr>
      <vt:lpstr>'Previous UKIP - Current UKIP'!Data</vt:lpstr>
      <vt:lpstr>'Previous No UKIP - Current UKIP'!UKIP</vt:lpstr>
      <vt:lpstr>'Previous UKIP - Current UKIP'!UKIP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Ould</dc:creator>
  <cp:lastModifiedBy>User</cp:lastModifiedBy>
  <dcterms:created xsi:type="dcterms:W3CDTF">2013-05-03T16:22:08Z</dcterms:created>
  <dcterms:modified xsi:type="dcterms:W3CDTF">2013-05-04T15:24:48Z</dcterms:modified>
</cp:coreProperties>
</file>